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firstSheet="1" activeTab="1"/>
  </bookViews>
  <sheets>
    <sheet name="审核数据" sheetId="1" state="hidden" r:id="rId1"/>
    <sheet name="总表" sheetId="2" r:id="rId2"/>
    <sheet name="最初数据" sheetId="3" state="hidden" r:id="rId3"/>
  </sheets>
  <definedNames>
    <definedName name="_xlfn.COUNTIFS" hidden="1">#NAME?</definedName>
    <definedName name="_xlfn.SUMIFS" hidden="1">#NAME?</definedName>
    <definedName name="_xlnm._FilterDatabase" localSheetId="0" hidden="1">'审核数据'!$A$5:$AF$75</definedName>
    <definedName name="_xlnm._FilterDatabase" localSheetId="1" hidden="1">'总表'!$A$3:$AH$204</definedName>
  </definedNames>
  <calcPr fullCalcOnLoad="1"/>
</workbook>
</file>

<file path=xl/sharedStrings.xml><?xml version="1.0" encoding="utf-8"?>
<sst xmlns="http://schemas.openxmlformats.org/spreadsheetml/2006/main" count="1706" uniqueCount="697">
  <si>
    <r>
      <rPr>
        <sz val="16"/>
        <color indexed="8"/>
        <rFont val="方正楷体_GBK"/>
        <family val="4"/>
      </rPr>
      <t>附件</t>
    </r>
    <r>
      <rPr>
        <sz val="16"/>
        <color indexed="8"/>
        <rFont val="Times New Roman"/>
        <family val="1"/>
      </rPr>
      <t>1.4</t>
    </r>
  </si>
  <si>
    <t>重庆市秀山自治县种粮大户补贴分户统计乡镇表</t>
  </si>
  <si>
    <r>
      <rPr>
        <sz val="12"/>
        <color indexed="8"/>
        <rFont val="仿宋_GB2312"/>
        <family val="0"/>
      </rPr>
      <t>填报单位（盖章）：</t>
    </r>
    <r>
      <rPr>
        <sz val="12"/>
        <color indexed="8"/>
        <rFont val="Times New Roman"/>
        <family val="1"/>
      </rPr>
      <t xml:space="preserve">                                                                                                                                                                                     </t>
    </r>
    <r>
      <rPr>
        <sz val="12"/>
        <color indexed="8"/>
        <rFont val="仿宋_GB2312"/>
        <family val="0"/>
      </rPr>
      <t>填报日期：</t>
    </r>
  </si>
  <si>
    <t>序号</t>
  </si>
  <si>
    <t>乡镇</t>
  </si>
  <si>
    <t>种粮大户
性质</t>
  </si>
  <si>
    <t>种粮大户姓名</t>
  </si>
  <si>
    <t>种粮地点</t>
  </si>
  <si>
    <t>身份证号码</t>
  </si>
  <si>
    <t>联系电话</t>
  </si>
  <si>
    <t>耕地面积（亩）</t>
  </si>
  <si>
    <t>粮食种植面积（亩）</t>
  </si>
  <si>
    <t>补贴标准（元）</t>
  </si>
  <si>
    <t>补贴金额（元）</t>
  </si>
  <si>
    <t>大户
类型</t>
  </si>
  <si>
    <t>大户申报和种植面积</t>
  </si>
  <si>
    <t>乡、镇（街道）审核上报面积（亩）</t>
  </si>
  <si>
    <t>现场勘测面积</t>
  </si>
  <si>
    <t>核定面积</t>
  </si>
  <si>
    <t>核减面积</t>
  </si>
  <si>
    <t>备注</t>
  </si>
  <si>
    <t>合计</t>
  </si>
  <si>
    <t>承包
耕地</t>
  </si>
  <si>
    <t>租种
耕地</t>
  </si>
  <si>
    <t>水稻</t>
  </si>
  <si>
    <t>玉米</t>
  </si>
  <si>
    <t>小麦</t>
  </si>
  <si>
    <t>红苕</t>
  </si>
  <si>
    <t>马铃薯</t>
  </si>
  <si>
    <t>大豆</t>
  </si>
  <si>
    <t>绿豆</t>
  </si>
  <si>
    <t>豌葫豆</t>
  </si>
  <si>
    <t>高粱</t>
  </si>
  <si>
    <t>荞麦</t>
  </si>
  <si>
    <t>肾豆</t>
  </si>
  <si>
    <t>红小豆</t>
  </si>
  <si>
    <t>平凯街道</t>
  </si>
  <si>
    <t>农户</t>
  </si>
  <si>
    <t>杨再刚</t>
  </si>
  <si>
    <t>莲花西坝</t>
  </si>
  <si>
    <t>51352219770502031X</t>
  </si>
  <si>
    <t>市级大户</t>
  </si>
  <si>
    <t>李伦</t>
  </si>
  <si>
    <t>麻姑大土、大龙湾</t>
  </si>
  <si>
    <t>513522198204190315</t>
  </si>
  <si>
    <t>单品种植面积不满10亩，不纳入申报面积。因此此户不满足申报条件。</t>
  </si>
  <si>
    <t>孙亦军</t>
  </si>
  <si>
    <t>晓教周家坡坝组</t>
  </si>
  <si>
    <t>51352419790626847X</t>
  </si>
  <si>
    <t>杨斌</t>
  </si>
  <si>
    <t>晓教村</t>
  </si>
  <si>
    <t>513522196906086337</t>
  </si>
  <si>
    <t>冉景全</t>
  </si>
  <si>
    <t>晓教良田组</t>
  </si>
  <si>
    <t>513524196809112233</t>
  </si>
  <si>
    <t>郑钢</t>
  </si>
  <si>
    <t>邓阳、陈家院、偏桥</t>
  </si>
  <si>
    <t>210522197709090813</t>
  </si>
  <si>
    <t>县级大户</t>
  </si>
  <si>
    <t>油茶套种玉米</t>
  </si>
  <si>
    <t>官庄街道</t>
  </si>
  <si>
    <t>石茂盛</t>
  </si>
  <si>
    <t>官庄街道毛坡村</t>
  </si>
  <si>
    <t>51352219811019071X</t>
  </si>
  <si>
    <t>截止10月8日官庄街道及村未提供相差补充资料，且村及街道均未公示，不符合申报程序、建议不予申报。</t>
  </si>
  <si>
    <t>万再清</t>
  </si>
  <si>
    <t>官庄街道观音村</t>
  </si>
  <si>
    <t>51352219650212101X</t>
  </si>
  <si>
    <t>张华军</t>
  </si>
  <si>
    <t>官庄街道乜敖社区</t>
  </si>
  <si>
    <t>513522196809150835</t>
  </si>
  <si>
    <r>
      <rPr>
        <sz val="10"/>
        <color indexed="10"/>
        <rFont val="宋体"/>
        <family val="0"/>
      </rPr>
      <t>走访农户均表示未把土地租给张华军，查明原因?</t>
    </r>
    <r>
      <rPr>
        <sz val="10"/>
        <color indexed="8"/>
        <rFont val="宋体"/>
        <family val="0"/>
      </rPr>
      <t xml:space="preserve">
2022</t>
    </r>
    <r>
      <rPr>
        <sz val="10"/>
        <color indexed="8"/>
        <rFont val="宋体"/>
        <family val="0"/>
      </rPr>
      <t>年9月1日电话向张华军本人了解相关情况，租地说是村里在弄，问为什么走访的农户均表示不知道其种植玉米，土地也未租给张华军，大户本人表示也不知道？种子只为2025元，不可能种植270亩，大户说资料是村里在弄，不知道怎么回事儿。</t>
    </r>
  </si>
  <si>
    <t>隘口镇</t>
  </si>
  <si>
    <t>叶大勇</t>
  </si>
  <si>
    <t>东坪村叶家组</t>
  </si>
  <si>
    <t>513522196907105536</t>
  </si>
  <si>
    <t>15736640817</t>
  </si>
  <si>
    <t>黄精套种玉米，乡镇验收玉米种植密度为1.5株/平米，折算每亩1000株，按当地玉米种植密度每亩至少2000株，推算其种植面积最多90亩。</t>
  </si>
  <si>
    <t>龙凤坝镇</t>
  </si>
  <si>
    <t>杨红坤</t>
  </si>
  <si>
    <t>凉水村桃青组</t>
  </si>
  <si>
    <t>500241198707215316</t>
  </si>
  <si>
    <t>15025745324</t>
  </si>
  <si>
    <t>王红顺</t>
  </si>
  <si>
    <t>南龙村湾里组</t>
  </si>
  <si>
    <t>513522197210105119</t>
  </si>
  <si>
    <t>13996974761</t>
  </si>
  <si>
    <t>潘文通</t>
  </si>
  <si>
    <t>凉水村长岗岭</t>
  </si>
  <si>
    <t>513522196302125315</t>
  </si>
  <si>
    <t>15823645884</t>
  </si>
  <si>
    <t>清溪场街道</t>
  </si>
  <si>
    <t>田茂军</t>
  </si>
  <si>
    <t>沙南村、茫洞村、永进村、新华村、东林村</t>
  </si>
  <si>
    <t>513522197101152637</t>
  </si>
  <si>
    <t>13709497780</t>
  </si>
  <si>
    <t>杨忠云</t>
  </si>
  <si>
    <t>西溪村、长岗村、永进社区</t>
  </si>
  <si>
    <t>51352219660505493X</t>
  </si>
  <si>
    <t>17702328289</t>
  </si>
  <si>
    <t>吴洪吉</t>
  </si>
  <si>
    <t>东林村、永进村</t>
  </si>
  <si>
    <t>513522196307094933</t>
  </si>
  <si>
    <t>13388997588</t>
  </si>
  <si>
    <t>杨志全</t>
  </si>
  <si>
    <t>下衙村下寨组、烟铺组、唐角组</t>
  </si>
  <si>
    <t>51352219641012511X</t>
  </si>
  <si>
    <t>18716958821</t>
  </si>
  <si>
    <t>大户承诺种粮面积为253亩，核减0.75亩。</t>
  </si>
  <si>
    <t>文彦帮</t>
  </si>
  <si>
    <t>下衙村、司城村</t>
  </si>
  <si>
    <t>513522196905235134</t>
  </si>
  <si>
    <t>18423637642</t>
  </si>
  <si>
    <t>白永红</t>
  </si>
  <si>
    <t>星寨村黄家湾、关阳平，乌杨龙凤塘、沙坝大弯、麻园、大平</t>
  </si>
  <si>
    <t>513522197010064738</t>
  </si>
  <si>
    <t>18996994175</t>
  </si>
  <si>
    <t>大户申报种植玉米2.1亩，单品种植未达10亩，不并入申报面积，因此核减2.1亩。</t>
  </si>
  <si>
    <t>余红</t>
  </si>
  <si>
    <t>沙坝村下坝、大湾、小湾、高家董</t>
  </si>
  <si>
    <t>513522195607084716</t>
  </si>
  <si>
    <t>15520132808</t>
  </si>
  <si>
    <t>程跃峰</t>
  </si>
  <si>
    <t>新华村粮站后面、马朝、三羊坝、百路坡</t>
  </si>
  <si>
    <t>513522196511094519</t>
  </si>
  <si>
    <t>纪万成</t>
  </si>
  <si>
    <t>沙坝村高楼组</t>
  </si>
  <si>
    <t>421081196603083015</t>
  </si>
  <si>
    <t>15090772899</t>
  </si>
  <si>
    <t>稻虾种养街道核定为50.67亩</t>
  </si>
  <si>
    <t>田勇军</t>
  </si>
  <si>
    <t>沙南、南丘、下衙</t>
  </si>
  <si>
    <t>513522196603235112</t>
  </si>
  <si>
    <t>杨国</t>
  </si>
  <si>
    <t>南丘村</t>
  </si>
  <si>
    <t>513522197712285113</t>
  </si>
  <si>
    <t>15320945606</t>
  </si>
  <si>
    <t>龙池镇</t>
  </si>
  <si>
    <t>黄燕</t>
  </si>
  <si>
    <t>美翠村</t>
  </si>
  <si>
    <t>513522197203073315</t>
  </si>
  <si>
    <t>黄精套种玉米，扣除黄精相应种植面积。</t>
  </si>
  <si>
    <t>田瑞能</t>
  </si>
  <si>
    <t>513522196608053318</t>
  </si>
  <si>
    <t>玉米与大豆混种</t>
  </si>
  <si>
    <t>龙秀东</t>
  </si>
  <si>
    <t>帅家村</t>
  </si>
  <si>
    <t>513522197609123132</t>
  </si>
  <si>
    <t>张正斌</t>
  </si>
  <si>
    <t>513522197801093113</t>
  </si>
  <si>
    <t>田秀伍</t>
  </si>
  <si>
    <t>建国村</t>
  </si>
  <si>
    <t>500241199302033113</t>
  </si>
  <si>
    <t>黄精套种玉米，扣除黄精相应种植面积，但黄精目前刚种、幼苗期基本不影响玉米的种植密度，综合考虑建议核减10%后申报。</t>
  </si>
  <si>
    <t>合作社</t>
  </si>
  <si>
    <t>白开猛</t>
  </si>
  <si>
    <r>
      <rPr>
        <sz val="10"/>
        <color indexed="8"/>
        <rFont val="宋体"/>
        <family val="0"/>
      </rPr>
      <t>杉木</t>
    </r>
    <r>
      <rPr>
        <sz val="10"/>
        <color indexed="8"/>
        <rFont val="Times New Roman"/>
        <family val="1"/>
      </rPr>
      <t xml:space="preserve"> </t>
    </r>
    <r>
      <rPr>
        <sz val="10"/>
        <color indexed="8"/>
        <rFont val="宋体"/>
        <family val="0"/>
      </rPr>
      <t>村</t>
    </r>
  </si>
  <si>
    <t>500241198602023318</t>
  </si>
  <si>
    <t>麦克松</t>
  </si>
  <si>
    <t>洞坪村</t>
  </si>
  <si>
    <t>500241198701023153</t>
  </si>
  <si>
    <t>喻胜成</t>
  </si>
  <si>
    <t>513522198003253113</t>
  </si>
  <si>
    <t>玉米与大豆混种，但大豆用种量只有40斤，总产量只有2000斤，种植密度与管理水平严重不足。10月21日补充提供种子相关资料。</t>
  </si>
  <si>
    <t>郭荣</t>
  </si>
  <si>
    <t>下坝坪村</t>
  </si>
  <si>
    <t>500241198504180213</t>
  </si>
  <si>
    <t>李超美</t>
  </si>
  <si>
    <t>长水村</t>
  </si>
  <si>
    <t>500241198509193312</t>
  </si>
  <si>
    <t>大溪乡</t>
  </si>
  <si>
    <t>张茂德</t>
  </si>
  <si>
    <t>力大村力大坳组、丰胡村草角洞组</t>
  </si>
  <si>
    <t>513522197006032813</t>
  </si>
  <si>
    <r>
      <rPr>
        <sz val="10"/>
        <color indexed="8"/>
        <rFont val="宋体"/>
        <family val="0"/>
      </rPr>
      <t>单品种植面积不满</t>
    </r>
    <r>
      <rPr>
        <sz val="10"/>
        <color indexed="8"/>
        <rFont val="Times New Roman"/>
        <family val="1"/>
      </rPr>
      <t>10</t>
    </r>
    <r>
      <rPr>
        <sz val="10"/>
        <color indexed="8"/>
        <rFont val="宋体"/>
        <family val="0"/>
      </rPr>
      <t>亩，不纳入申报面积。因此此户不满足申报条件。虽乡里为大户说明大户种植玉米超过10亩，我们认为与实事不符，原因：第一、所有资料未见玉米、大豆种子；第二、大户如实际种植玉米超过10亩，其本人不会不按实际种植面积申报；第三、乡里证明相互矛盾，其中有一个说明书说明大户共租地19户，但有两个证明大户共租地20户。综上建议不予申报。</t>
    </r>
  </si>
  <si>
    <t>郭宗明</t>
  </si>
  <si>
    <t>河西村黄家坳组</t>
  </si>
  <si>
    <t>513522197209132857</t>
  </si>
  <si>
    <t>海洋乡</t>
  </si>
  <si>
    <t>田儒传</t>
  </si>
  <si>
    <t>一支村赶场坝组</t>
  </si>
  <si>
    <t>500241199001122710</t>
  </si>
  <si>
    <t>15823557287</t>
  </si>
  <si>
    <t>白辉</t>
  </si>
  <si>
    <t>小坪村福兴组</t>
  </si>
  <si>
    <t>513522198308112717</t>
  </si>
  <si>
    <t>15823607713</t>
  </si>
  <si>
    <r>
      <rPr>
        <sz val="10"/>
        <color indexed="8"/>
        <rFont val="宋体"/>
        <family val="0"/>
      </rPr>
      <t>单品种植面积不满</t>
    </r>
    <r>
      <rPr>
        <sz val="10"/>
        <color indexed="8"/>
        <rFont val="Times New Roman"/>
        <family val="1"/>
      </rPr>
      <t>10</t>
    </r>
    <r>
      <rPr>
        <sz val="10"/>
        <color indexed="8"/>
        <rFont val="宋体"/>
        <family val="0"/>
      </rPr>
      <t>亩，不纳入申报面积。因此此户不满足申报条件。</t>
    </r>
  </si>
  <si>
    <t>田清贵</t>
  </si>
  <si>
    <t>小坪村彭家寨组</t>
  </si>
  <si>
    <t>513522196205192719</t>
  </si>
  <si>
    <t>13896472697</t>
  </si>
  <si>
    <t>胡光应</t>
  </si>
  <si>
    <t>513522196303122714</t>
  </si>
  <si>
    <t>17726673835</t>
  </si>
  <si>
    <t>种植玉米青储（当饲料用）不予申报。</t>
  </si>
  <si>
    <t>里仁镇</t>
  </si>
  <si>
    <t>田茂英</t>
  </si>
  <si>
    <t>板栗村荔枝坪组</t>
  </si>
  <si>
    <t>500241198412043019</t>
  </si>
  <si>
    <t>15023962505</t>
  </si>
  <si>
    <r>
      <rPr>
        <sz val="10"/>
        <color indexed="8"/>
        <rFont val="宋体"/>
        <family val="0"/>
      </rPr>
      <t>单品种植面积不满</t>
    </r>
    <r>
      <rPr>
        <sz val="10"/>
        <color indexed="8"/>
        <rFont val="Times New Roman"/>
        <family val="1"/>
      </rPr>
      <t>10</t>
    </r>
    <r>
      <rPr>
        <sz val="10"/>
        <color indexed="8"/>
        <rFont val="宋体"/>
        <family val="0"/>
      </rPr>
      <t>亩，不纳入申报面积。</t>
    </r>
  </si>
  <si>
    <t>石敦树</t>
  </si>
  <si>
    <t>李高村凉水井组</t>
  </si>
  <si>
    <t>513522196207022916</t>
  </si>
  <si>
    <t>13896454086</t>
  </si>
  <si>
    <r>
      <rPr>
        <sz val="10"/>
        <color indexed="8"/>
        <rFont val="宋体"/>
        <family val="0"/>
      </rPr>
      <t>单品种植面积不满</t>
    </r>
    <r>
      <rPr>
        <sz val="10"/>
        <color indexed="8"/>
        <rFont val="Times New Roman"/>
        <family val="1"/>
      </rPr>
      <t>10</t>
    </r>
    <r>
      <rPr>
        <sz val="10"/>
        <color indexed="8"/>
        <rFont val="宋体"/>
        <family val="0"/>
      </rPr>
      <t>亩，不纳入申报面积。（银花套种玉米和银花套种大豆，水稻单独种植，银花因2022年干旱都干死了，套种镇上验收未扣除银花相应的面积，总体向下修正30</t>
    </r>
    <r>
      <rPr>
        <sz val="10"/>
        <color indexed="8"/>
        <rFont val="Times New Roman"/>
        <family val="1"/>
      </rPr>
      <t>%</t>
    </r>
    <r>
      <rPr>
        <sz val="10"/>
        <color indexed="8"/>
        <rFont val="宋体"/>
        <family val="0"/>
      </rPr>
      <t>后申报）</t>
    </r>
  </si>
  <si>
    <t>雷超</t>
  </si>
  <si>
    <t>南庄村枇杷树组</t>
  </si>
  <si>
    <t>500241198507283015</t>
  </si>
  <si>
    <t>15736615544</t>
  </si>
  <si>
    <t>雷玉美</t>
  </si>
  <si>
    <t>南庄村南庄组</t>
  </si>
  <si>
    <t>512301196605213124</t>
  </si>
  <si>
    <t>13896881889</t>
  </si>
  <si>
    <t>田金玉</t>
  </si>
  <si>
    <t>老鹰村龙塘溪组</t>
  </si>
  <si>
    <t>51352219660915302X</t>
  </si>
  <si>
    <t>18325229936</t>
  </si>
  <si>
    <t>黄精与玉米套种</t>
  </si>
  <si>
    <t>兰桥镇</t>
  </si>
  <si>
    <t>舒国刚</t>
  </si>
  <si>
    <t>兰桥镇红卫居委会双丰老村片区</t>
  </si>
  <si>
    <t>50024119840112661X</t>
  </si>
  <si>
    <t>无</t>
  </si>
  <si>
    <t>玉米种植用作青储（当饲料用）不予申报。茶叶套种大豆部分大豆总产量只有1万斤，管理水平严重不足且大户未集中收割、处置，全部送给农户不予申报。</t>
  </si>
  <si>
    <t>茶叶套种大豆，大豆均是农户自己收，舒国钢自己未收，也未集中处置。大豆种植面积 取消不予以申报。</t>
  </si>
  <si>
    <t>秀山土家族苗族自治县兰桥镇官舟村股份经济合作联合社（杨卫华）</t>
  </si>
  <si>
    <t>兰桥镇寨瓦村上洞组、工农组、老院组、寨瓦组</t>
  </si>
  <si>
    <t>N2500241MF5322687D</t>
  </si>
  <si>
    <t>茶叶套种大豆</t>
  </si>
  <si>
    <t>秀山县普林斯农业专业合作社（李娇）</t>
  </si>
  <si>
    <t>93500241MA60J589XX</t>
  </si>
  <si>
    <t>青储玉米60亩核减。</t>
  </si>
  <si>
    <t>乡镇审核只有水稻584亩和大豆121亩，大户申报有水稻510亩、玉米60亩、大豆136亩，所有的均取最小值：即水稻510亩、玉米60亩、大豆121亩为乡镇审核上报面积。</t>
  </si>
  <si>
    <t>梅江镇</t>
  </si>
  <si>
    <t>杨兵</t>
  </si>
  <si>
    <t>邑中居委会</t>
  </si>
  <si>
    <t>513522197211255936</t>
  </si>
  <si>
    <t>18580983832</t>
  </si>
  <si>
    <t>蒙永龙</t>
  </si>
  <si>
    <t>邑中居委会邑北、邑南、邑中教场</t>
  </si>
  <si>
    <t>513522195807075937</t>
  </si>
  <si>
    <t>13594932118</t>
  </si>
  <si>
    <t>夏利平</t>
  </si>
  <si>
    <t>梅江镇吏目村</t>
  </si>
  <si>
    <t>513522196903126110</t>
  </si>
  <si>
    <t>18716923430</t>
  </si>
  <si>
    <t>大豆苗长得很好，但是没有结大豆，管理有问题，大豆面积不予确认。最终面积不足50亩不满足申报条件。</t>
  </si>
  <si>
    <t>杨遥</t>
  </si>
  <si>
    <t>梅江镇凯干村</t>
  </si>
  <si>
    <t>500241198403185912</t>
  </si>
  <si>
    <t>15023570333</t>
  </si>
  <si>
    <t>钟灵镇</t>
  </si>
  <si>
    <t>何开祥</t>
  </si>
  <si>
    <t>钟灵镇石门村石门组</t>
  </si>
  <si>
    <t>513522196210106336</t>
  </si>
  <si>
    <r>
      <rPr>
        <sz val="10"/>
        <color indexed="8"/>
        <rFont val="宋体"/>
        <family val="0"/>
      </rPr>
      <t>钟灵何开祥的是一个人申报了</t>
    </r>
    <r>
      <rPr>
        <sz val="10"/>
        <color indexed="8"/>
        <rFont val="宋体"/>
        <family val="0"/>
      </rPr>
      <t>5</t>
    </r>
    <r>
      <rPr>
        <sz val="10"/>
        <color indexed="8"/>
        <rFont val="宋体"/>
        <family val="0"/>
      </rPr>
      <t>户的，这</t>
    </r>
    <r>
      <rPr>
        <sz val="10"/>
        <color indexed="8"/>
        <rFont val="宋体"/>
        <family val="0"/>
      </rPr>
      <t>5</t>
    </r>
    <r>
      <rPr>
        <sz val="10"/>
        <color indexed="8"/>
        <rFont val="宋体"/>
        <family val="0"/>
      </rPr>
      <t>户其中有低于</t>
    </r>
    <r>
      <rPr>
        <sz val="10"/>
        <color indexed="8"/>
        <rFont val="宋体"/>
        <family val="0"/>
      </rPr>
      <t>50</t>
    </r>
    <r>
      <rPr>
        <sz val="10"/>
        <color indexed="8"/>
        <rFont val="宋体"/>
        <family val="0"/>
      </rPr>
      <t>亩的，申报资料存在重大瑕疵。还有20多亩是农户自己收割。</t>
    </r>
  </si>
  <si>
    <t>岑溪乡</t>
  </si>
  <si>
    <t>田仁明</t>
  </si>
  <si>
    <t>两河口村、和平村、新桥村</t>
  </si>
  <si>
    <t>513522196310151513</t>
  </si>
  <si>
    <t>种子反推面积为50亩</t>
  </si>
  <si>
    <t>甘长松</t>
  </si>
  <si>
    <t>新桥村</t>
  </si>
  <si>
    <t>513522119690528151X</t>
  </si>
  <si>
    <t>有8亩非大户自己集中处置做核减</t>
  </si>
  <si>
    <t>溶溪镇</t>
  </si>
  <si>
    <t>卜治明</t>
  </si>
  <si>
    <t>溶溪镇红光居委会老鸦水组</t>
  </si>
  <si>
    <t>513522196906054319</t>
  </si>
  <si>
    <t>宋农镇</t>
  </si>
  <si>
    <t>田野</t>
  </si>
  <si>
    <t>坪坝村</t>
  </si>
  <si>
    <t>513522197810203513</t>
  </si>
  <si>
    <t>乌杨街道</t>
  </si>
  <si>
    <t>白兴补</t>
  </si>
  <si>
    <t>乌杨街道凉亭村</t>
  </si>
  <si>
    <t>513522196503130313</t>
  </si>
  <si>
    <t>涌洞镇</t>
  </si>
  <si>
    <t>周华军</t>
  </si>
  <si>
    <t>古田村新寨</t>
  </si>
  <si>
    <t>513522197101123633</t>
  </si>
  <si>
    <t>15023584661</t>
  </si>
  <si>
    <t>周云恩</t>
  </si>
  <si>
    <t>古田村前进、幸福组</t>
  </si>
  <si>
    <t>513522197512033616</t>
  </si>
  <si>
    <t>15025709456</t>
  </si>
  <si>
    <t>中平乡</t>
  </si>
  <si>
    <t>杨野</t>
  </si>
  <si>
    <t>茶园村枫香坪组</t>
  </si>
  <si>
    <t>500241199508180119</t>
  </si>
  <si>
    <t>茶叶与大豆套种，乡镇审核未核减相应茶叶的种植面积，按种子用量反推。</t>
  </si>
  <si>
    <t>陈斌</t>
  </si>
  <si>
    <t>地岑村中坝组</t>
  </si>
  <si>
    <t>500241198402011339</t>
  </si>
  <si>
    <t>15223956266</t>
  </si>
  <si>
    <r>
      <rPr>
        <sz val="10"/>
        <color indexed="8"/>
        <rFont val="宋体"/>
        <family val="0"/>
      </rPr>
      <t>大豆种子用量只有540公斤，按每亩用种量在4</t>
    </r>
    <r>
      <rPr>
        <sz val="10"/>
        <color indexed="8"/>
        <rFont val="Times New Roman"/>
        <family val="1"/>
      </rPr>
      <t>-6</t>
    </r>
    <r>
      <rPr>
        <sz val="10"/>
        <color indexed="8"/>
        <rFont val="宋体"/>
        <family val="0"/>
      </rPr>
      <t>公斤推算大豆种植面积最多135亩。</t>
    </r>
  </si>
  <si>
    <t>游勇</t>
  </si>
  <si>
    <t>八排村平马组</t>
  </si>
  <si>
    <t>513522197905161416</t>
  </si>
  <si>
    <t>13388993530</t>
  </si>
  <si>
    <t>按用种量推算种植面积最多142亩。</t>
  </si>
  <si>
    <t>膏田镇</t>
  </si>
  <si>
    <t>冉啟武</t>
  </si>
  <si>
    <t>秀山县膏田镇漆园村罗家坡</t>
  </si>
  <si>
    <t>513522197005244013</t>
  </si>
  <si>
    <t>13594946181</t>
  </si>
  <si>
    <t>银花与大豆套种，镇审核未相应扣除银花种植面积，按乡镇验收资料上种植密度与当地大豆种植密度要求推算其种植面积为最多为187.5亩。</t>
  </si>
  <si>
    <t>刘瑜</t>
  </si>
  <si>
    <t>50024119871020401X</t>
  </si>
  <si>
    <t>银花与大豆套种，镇审核未相应扣除银花种植面积，按乡镇验收资料上种植密度与当地大豆种植密度要求推算其种植面积为最多为391.75亩。</t>
  </si>
  <si>
    <t>合  计</t>
  </si>
  <si>
    <t xml:space="preserve"> </t>
  </si>
  <si>
    <t>填表人：</t>
  </si>
  <si>
    <t>乡镇主要领导签字：</t>
  </si>
  <si>
    <t>秀山自治县2023年种粮大户县级认定公示表</t>
  </si>
  <si>
    <t>乡镇（街道）</t>
  </si>
  <si>
    <t>申报补贴面积</t>
  </si>
  <si>
    <t>粮食种类</t>
  </si>
  <si>
    <t>县级补助标准
（元/亩）</t>
  </si>
  <si>
    <t>县级认定面积
（亩）</t>
  </si>
  <si>
    <t>县级申报补贴面积（亩）</t>
  </si>
  <si>
    <t>县级补助金额
（元）</t>
  </si>
  <si>
    <t>市级补助标准
（元/亩）</t>
  </si>
  <si>
    <t>市级认定面积
（亩）</t>
  </si>
  <si>
    <t>市级申报补贴面积（亩）</t>
  </si>
  <si>
    <t>市级补助金额
（元）</t>
  </si>
  <si>
    <t>补助总金额
（元）</t>
  </si>
  <si>
    <t>承包耕地</t>
  </si>
  <si>
    <t>租种耕地</t>
  </si>
  <si>
    <t>大豆产量未达标</t>
  </si>
  <si>
    <t>秀山县八幅寨果蔬种植专业合作社</t>
  </si>
  <si>
    <t>93500241MA60HT5YXJ</t>
  </si>
  <si>
    <t>杨光华</t>
  </si>
  <si>
    <t>513522196101236115</t>
  </si>
  <si>
    <r>
      <t>核定面积不足</t>
    </r>
    <r>
      <rPr>
        <sz val="10"/>
        <color indexed="8"/>
        <rFont val="Times New Roman"/>
        <family val="1"/>
      </rPr>
      <t>50</t>
    </r>
    <r>
      <rPr>
        <sz val="10"/>
        <color indexed="8"/>
        <rFont val="方正仿宋_GBK"/>
        <family val="4"/>
      </rPr>
      <t>亩</t>
    </r>
  </si>
  <si>
    <t>傅佳佳</t>
  </si>
  <si>
    <t>500241198802010220</t>
  </si>
  <si>
    <t>黄春林</t>
  </si>
  <si>
    <t>513522196804135919</t>
  </si>
  <si>
    <t>张三兴</t>
  </si>
  <si>
    <t>513522197205296117</t>
  </si>
  <si>
    <t>张朝竣</t>
  </si>
  <si>
    <t>500241198406196617</t>
  </si>
  <si>
    <t>陈杰</t>
  </si>
  <si>
    <t>500241198910286814</t>
  </si>
  <si>
    <t>刘关江</t>
  </si>
  <si>
    <t>513522197305266812</t>
  </si>
  <si>
    <t>陈刚</t>
  </si>
  <si>
    <t>500241199004029118</t>
  </si>
  <si>
    <t>肖雪梅</t>
  </si>
  <si>
    <t>513021198001126141</t>
  </si>
  <si>
    <t>秀山县佳沃农业公司</t>
  </si>
  <si>
    <t>915500241MA5U6HDQ88</t>
  </si>
  <si>
    <t>唐云付</t>
  </si>
  <si>
    <t>513522197105036131</t>
  </si>
  <si>
    <t>玉米产量未达标</t>
  </si>
  <si>
    <t>王桂勤</t>
  </si>
  <si>
    <t>513522196312203110</t>
  </si>
  <si>
    <t>秀山益美农业专业合作社</t>
  </si>
  <si>
    <t>93500241MA60BE608U</t>
  </si>
  <si>
    <t>吴江英</t>
  </si>
  <si>
    <t>513522197904162425</t>
  </si>
  <si>
    <t>杨顺情</t>
  </si>
  <si>
    <t>500241198509261514</t>
  </si>
  <si>
    <t>韩世丰</t>
  </si>
  <si>
    <t>513522196902163112</t>
  </si>
  <si>
    <t>田建成</t>
  </si>
  <si>
    <t>513522197004073312</t>
  </si>
  <si>
    <t>廖胜友</t>
  </si>
  <si>
    <t>513522196206133315</t>
  </si>
  <si>
    <t>白天宇</t>
  </si>
  <si>
    <t>513522197108293336</t>
  </si>
  <si>
    <t>田龙高</t>
  </si>
  <si>
    <t>513522195007153319</t>
  </si>
  <si>
    <t>廖清华</t>
  </si>
  <si>
    <t>513522197008183316</t>
  </si>
  <si>
    <t>昌克波</t>
  </si>
  <si>
    <t>513031197512212875</t>
  </si>
  <si>
    <t>吴艳红</t>
  </si>
  <si>
    <t>500241199801033345</t>
  </si>
  <si>
    <t>秀山县金讯农业专业合作社</t>
  </si>
  <si>
    <t>93500241MA61Q1EFH1M</t>
  </si>
  <si>
    <t>韩红阳</t>
  </si>
  <si>
    <t>513522198212303113</t>
  </si>
  <si>
    <t>龙秀冬</t>
  </si>
  <si>
    <t>秀山县水源村农业专业合作社</t>
  </si>
  <si>
    <t>9350024MA61D5FW0B</t>
  </si>
  <si>
    <t>李春军</t>
  </si>
  <si>
    <t>513522196506012611</t>
  </si>
  <si>
    <t>田兴玉</t>
  </si>
  <si>
    <t>513522197109023151</t>
  </si>
  <si>
    <t>王平</t>
  </si>
  <si>
    <t>513522196802273111</t>
  </si>
  <si>
    <t>张仕华</t>
  </si>
  <si>
    <t>513522197507273412</t>
  </si>
  <si>
    <t>杨伟</t>
  </si>
  <si>
    <t>500241198610213314</t>
  </si>
  <si>
    <t>王安华</t>
  </si>
  <si>
    <t>513522196702300515</t>
  </si>
  <si>
    <t>熊亚芳</t>
  </si>
  <si>
    <t>513522198210043143</t>
  </si>
  <si>
    <t>秀山县普林斯农业专业合作社</t>
  </si>
  <si>
    <t>513522197405016618</t>
  </si>
  <si>
    <t>陈明</t>
  </si>
  <si>
    <t>513521197111281639</t>
  </si>
  <si>
    <t>张文龙</t>
  </si>
  <si>
    <t>500241199605026615</t>
  </si>
  <si>
    <t>万祖国</t>
  </si>
  <si>
    <t>513522198306246615</t>
  </si>
  <si>
    <t>任海清</t>
  </si>
  <si>
    <t>513522197401236613</t>
  </si>
  <si>
    <t>肖朝江</t>
  </si>
  <si>
    <t>513522195403266614</t>
  </si>
  <si>
    <t>重庆阔丰生物科技有限责任公司</t>
  </si>
  <si>
    <t>91500241MA619PRE25</t>
  </si>
  <si>
    <t>岑溪镇</t>
  </si>
  <si>
    <t>秀山县康莱农艺有限公司</t>
  </si>
  <si>
    <t>500241198608031511</t>
  </si>
  <si>
    <t>吴从香</t>
  </si>
  <si>
    <t>513522196403211538</t>
  </si>
  <si>
    <t>杨胜见</t>
  </si>
  <si>
    <t>500241198311101515</t>
  </si>
  <si>
    <t>张成英</t>
  </si>
  <si>
    <t>513522197908261324</t>
  </si>
  <si>
    <t>姚福举</t>
  </si>
  <si>
    <t>513522197310291510</t>
  </si>
  <si>
    <r>
      <t>秀山县腰营盖茶叶种植专业合作社</t>
    </r>
    <r>
      <rPr>
        <sz val="10"/>
        <rFont val="Times New Roman"/>
        <family val="1"/>
      </rPr>
      <t xml:space="preserve">                   </t>
    </r>
  </si>
  <si>
    <t>93500241MA5YNKYP8K</t>
  </si>
  <si>
    <t>秀山县月生中药材种植场</t>
  </si>
  <si>
    <t>91500241MAAC46RB62</t>
  </si>
  <si>
    <t>重庆茗浪谷农业开发有限公司</t>
  </si>
  <si>
    <t>330523197408311313</t>
  </si>
  <si>
    <t>秀山县甘威中药材种植场</t>
  </si>
  <si>
    <t>500241199801061530</t>
  </si>
  <si>
    <t>向宽万</t>
  </si>
  <si>
    <t>513522196412082619</t>
  </si>
  <si>
    <t>吴显成</t>
  </si>
  <si>
    <t>513522198307092814</t>
  </si>
  <si>
    <t>张宇雄</t>
  </si>
  <si>
    <t>513522196702052813</t>
  </si>
  <si>
    <t>峨溶镇</t>
  </si>
  <si>
    <t>田兴雨</t>
  </si>
  <si>
    <t>513522198008212011</t>
  </si>
  <si>
    <t>田兴武</t>
  </si>
  <si>
    <t>513522198909062012</t>
  </si>
  <si>
    <t>田凤鸣</t>
  </si>
  <si>
    <t>513522196808250068</t>
  </si>
  <si>
    <t>张松秀</t>
  </si>
  <si>
    <t>513522197107122025</t>
  </si>
  <si>
    <t>洪安镇</t>
  </si>
  <si>
    <t>覃远兵</t>
  </si>
  <si>
    <t>513522197403181812</t>
  </si>
  <si>
    <t>雅安市佰绿源林业发展有限公司</t>
  </si>
  <si>
    <t>513122197703255033</t>
  </si>
  <si>
    <t>秀山县福天下农业科技有限公司</t>
  </si>
  <si>
    <t>915002413223507836</t>
  </si>
  <si>
    <t>张英勇</t>
  </si>
  <si>
    <t>513522196405205676</t>
  </si>
  <si>
    <t>妙泉镇</t>
  </si>
  <si>
    <t>姚茂林</t>
  </si>
  <si>
    <t>513522197810083419</t>
  </si>
  <si>
    <t>杨昌云</t>
  </si>
  <si>
    <t>513522196411243417</t>
  </si>
  <si>
    <t>李兴军</t>
  </si>
  <si>
    <t>513522197104053415</t>
  </si>
  <si>
    <t>彭国祥</t>
  </si>
  <si>
    <t>513522196810043519</t>
  </si>
  <si>
    <t>田仁华</t>
  </si>
  <si>
    <t>513522194805243517</t>
  </si>
  <si>
    <t>田治均</t>
  </si>
  <si>
    <t>513522197402063515</t>
  </si>
  <si>
    <t>重庆市秀山县一支村机汇农村综合服务社有限公司</t>
  </si>
  <si>
    <t>91500241MAAC3WJN96</t>
  </si>
  <si>
    <t>雅江镇</t>
  </si>
  <si>
    <t>张宇</t>
  </si>
  <si>
    <t>513522198008012415</t>
  </si>
  <si>
    <t>张明发</t>
  </si>
  <si>
    <t>500241198705162417</t>
  </si>
  <si>
    <t>龙再吉</t>
  </si>
  <si>
    <t>513522198301041418</t>
  </si>
  <si>
    <t>袁明</t>
  </si>
  <si>
    <t>513522198201074116</t>
  </si>
  <si>
    <t>谢仕华</t>
  </si>
  <si>
    <t>500241198707124131</t>
  </si>
  <si>
    <t>张成红</t>
  </si>
  <si>
    <t>513522198011274133</t>
  </si>
  <si>
    <t>张海家</t>
  </si>
  <si>
    <t>500241198811024173</t>
  </si>
  <si>
    <t>徐迁会</t>
  </si>
  <si>
    <t>513522198203114118</t>
  </si>
  <si>
    <t>卓福禄</t>
  </si>
  <si>
    <t>513522196205144119</t>
  </si>
  <si>
    <t>产量绝收</t>
  </si>
  <si>
    <t>刘廷华</t>
  </si>
  <si>
    <t>513522196901050714</t>
  </si>
  <si>
    <t>彭兴祥</t>
  </si>
  <si>
    <t>513522196712163314</t>
  </si>
  <si>
    <t>刘昌群</t>
  </si>
  <si>
    <t>50024119860524081X</t>
  </si>
  <si>
    <t>51350019811019071X</t>
  </si>
  <si>
    <t>敖桃英</t>
  </si>
  <si>
    <t>513522194702280024</t>
  </si>
  <si>
    <t>田德刚</t>
  </si>
  <si>
    <t>万再青</t>
  </si>
  <si>
    <t>赵通用</t>
  </si>
  <si>
    <t>513522197406171011</t>
  </si>
  <si>
    <t>秀山县望才旺中药材种植专业合作社</t>
  </si>
  <si>
    <t>935000241MA60HCY18C</t>
  </si>
  <si>
    <t>秀山县旺龙农业专业合作社</t>
  </si>
  <si>
    <t>93500241MA5U59YT96</t>
  </si>
  <si>
    <t>杨再良</t>
  </si>
  <si>
    <t>513522196709086338</t>
  </si>
  <si>
    <t>秀山县土夫子农业科技发展有限公司</t>
  </si>
  <si>
    <t>91500241MA60RC5D6Q</t>
  </si>
  <si>
    <t>杨琼燕</t>
  </si>
  <si>
    <t>51352219811226492X</t>
  </si>
  <si>
    <t>蔡雨岳</t>
  </si>
  <si>
    <t>513522197102244031</t>
  </si>
  <si>
    <t>吴远贵</t>
  </si>
  <si>
    <t>513522196905193915</t>
  </si>
  <si>
    <t>宿通建</t>
  </si>
  <si>
    <t>51352219740429291X</t>
  </si>
  <si>
    <t>于金荣</t>
  </si>
  <si>
    <t>231026198311133120</t>
  </si>
  <si>
    <t>杨光万</t>
  </si>
  <si>
    <t>513522197108083013</t>
  </si>
  <si>
    <t>吴志良</t>
  </si>
  <si>
    <t>513522196804053016</t>
  </si>
  <si>
    <t>何显明</t>
  </si>
  <si>
    <t>500241198504205513</t>
  </si>
  <si>
    <t>杨正海</t>
  </si>
  <si>
    <t>513522196303155516</t>
  </si>
  <si>
    <t>杨毅秀</t>
  </si>
  <si>
    <t>513522197408275316</t>
  </si>
  <si>
    <t>王传志</t>
  </si>
  <si>
    <t>513522197408185310</t>
  </si>
  <si>
    <t>陈勇</t>
  </si>
  <si>
    <t>500241198605041618</t>
  </si>
  <si>
    <t>夏峰</t>
  </si>
  <si>
    <t>513522198108160319</t>
  </si>
  <si>
    <t>李仁兵</t>
  </si>
  <si>
    <t>500241198704255515</t>
  </si>
  <si>
    <t>杨长友</t>
  </si>
  <si>
    <t>513522196304290314</t>
  </si>
  <si>
    <t>杨秀辉</t>
  </si>
  <si>
    <t>513522197210056118</t>
  </si>
  <si>
    <t>陈应明</t>
  </si>
  <si>
    <t>513522197504031610</t>
  </si>
  <si>
    <t>秀山土家族苗族自治县平凯街道矮坳村股份经济合作联合社</t>
  </si>
  <si>
    <t>N2500241MF5535973K</t>
  </si>
  <si>
    <t>石堤镇</t>
  </si>
  <si>
    <t>周胜良</t>
  </si>
  <si>
    <t>513522196308262951</t>
  </si>
  <si>
    <t>伍长清</t>
  </si>
  <si>
    <t>513522196510182613</t>
  </si>
  <si>
    <t>谭丰</t>
  </si>
  <si>
    <t>513522198010052619</t>
  </si>
  <si>
    <t>重庆市秀山县一支村农村综合服务社有限公司</t>
  </si>
  <si>
    <t>白开龙</t>
  </si>
  <si>
    <t>513522196909182711</t>
  </si>
  <si>
    <t>章云海</t>
  </si>
  <si>
    <t>513522197306072710</t>
  </si>
  <si>
    <t>李先荣</t>
  </si>
  <si>
    <t>513522197906102717</t>
  </si>
  <si>
    <t>周海明</t>
  </si>
  <si>
    <t>513522198211182719</t>
  </si>
  <si>
    <t>高怀均</t>
  </si>
  <si>
    <t>513522197807112717</t>
  </si>
  <si>
    <t>彭兴全</t>
  </si>
  <si>
    <t>51352219731122271X</t>
  </si>
  <si>
    <t>溪口镇</t>
  </si>
  <si>
    <t>杨波</t>
  </si>
  <si>
    <t>500242199209058152</t>
  </si>
  <si>
    <t>陈飘</t>
  </si>
  <si>
    <t>513522197503024419</t>
  </si>
  <si>
    <t>李宗祥</t>
  </si>
  <si>
    <t>500241199206104313</t>
  </si>
  <si>
    <t>田增艺</t>
  </si>
  <si>
    <t>500241200309034317</t>
  </si>
  <si>
    <t>张宗祥</t>
  </si>
  <si>
    <t>513522196102154330</t>
  </si>
  <si>
    <t>刘玉杰</t>
  </si>
  <si>
    <t>513522196705244335</t>
  </si>
  <si>
    <t>崔永万</t>
  </si>
  <si>
    <t>513522196201044313</t>
  </si>
  <si>
    <t>刘玉华</t>
  </si>
  <si>
    <t>51352219521202441X</t>
  </si>
  <si>
    <t>陈奎</t>
  </si>
  <si>
    <t>500241199108104416</t>
  </si>
  <si>
    <t>龚元虎</t>
  </si>
  <si>
    <t>513522196901203813</t>
  </si>
  <si>
    <t>向伟</t>
  </si>
  <si>
    <t>513522198207143813</t>
  </si>
  <si>
    <t>王正国</t>
  </si>
  <si>
    <t>513522197304103616</t>
  </si>
  <si>
    <t>刘小勇</t>
  </si>
  <si>
    <t>513522196708053614</t>
  </si>
  <si>
    <t>王志军</t>
  </si>
  <si>
    <t>513522198212103613</t>
  </si>
  <si>
    <t>姚祖谨</t>
  </si>
  <si>
    <t>51352219680419381X</t>
  </si>
  <si>
    <t>吴井付</t>
  </si>
  <si>
    <t>513522197405083616</t>
  </si>
  <si>
    <t>杨欢</t>
  </si>
  <si>
    <t>500241199604123616</t>
  </si>
  <si>
    <t>杨昌壁</t>
  </si>
  <si>
    <t>513522198202193619</t>
  </si>
  <si>
    <t>陈兴旺</t>
  </si>
  <si>
    <t>513522197902013637</t>
  </si>
  <si>
    <t>熊桂云</t>
  </si>
  <si>
    <t>500241198711023624</t>
  </si>
  <si>
    <t>王连毛</t>
  </si>
  <si>
    <t>513522196811043617</t>
  </si>
  <si>
    <t>王明忠</t>
  </si>
  <si>
    <t>513522197902203617</t>
  </si>
  <si>
    <t>姚敦林</t>
  </si>
  <si>
    <t>500241199411093828</t>
  </si>
  <si>
    <t>姚杨</t>
  </si>
  <si>
    <t>王彪</t>
  </si>
  <si>
    <t>513522196911123614</t>
  </si>
  <si>
    <t>姚召用</t>
  </si>
  <si>
    <t>51352219771121361X</t>
  </si>
  <si>
    <t>罗雄</t>
  </si>
  <si>
    <t>500241199005123614</t>
  </si>
  <si>
    <t>明华清</t>
  </si>
  <si>
    <t>500241198603190329</t>
  </si>
  <si>
    <t>重庆稻屿渔生态农业专业合作社</t>
  </si>
  <si>
    <t>93500241MAAC38UL7A</t>
  </si>
  <si>
    <t>姚永旺</t>
  </si>
  <si>
    <t>500241198705233617</t>
  </si>
  <si>
    <t>姚召永</t>
  </si>
  <si>
    <t>500241198606273613</t>
  </si>
  <si>
    <t>姚洪彪</t>
  </si>
  <si>
    <t>513522197408273636</t>
  </si>
  <si>
    <t>姚本胜</t>
  </si>
  <si>
    <t>51352219680315363X</t>
  </si>
  <si>
    <t>高粱未申报</t>
  </si>
  <si>
    <t>石耶镇</t>
  </si>
  <si>
    <t>辛波</t>
  </si>
  <si>
    <t>513522197907161313</t>
  </si>
  <si>
    <t>秀山县优农专业合作社</t>
  </si>
  <si>
    <t>91500241MAAC26FY7G</t>
  </si>
  <si>
    <t>513522197408291359</t>
  </si>
  <si>
    <t>彭道云</t>
  </si>
  <si>
    <t>513522196810221610</t>
  </si>
  <si>
    <t>杨建</t>
  </si>
  <si>
    <t>51352219811210511X</t>
  </si>
  <si>
    <t>13310292488</t>
  </si>
  <si>
    <t>杨华</t>
  </si>
  <si>
    <t>513522197911074917</t>
  </si>
  <si>
    <t>13594988601</t>
  </si>
  <si>
    <t>周锋</t>
  </si>
  <si>
    <t>513522197004245735</t>
  </si>
  <si>
    <t>13648265860</t>
  </si>
  <si>
    <t>周大忠</t>
  </si>
  <si>
    <t>51352219670605471X</t>
  </si>
  <si>
    <t>15223940178</t>
  </si>
  <si>
    <t>谭善民</t>
  </si>
  <si>
    <t>513522196611174516</t>
  </si>
  <si>
    <t>吴少军</t>
  </si>
  <si>
    <t>513522197407045113</t>
  </si>
  <si>
    <t>杨林</t>
  </si>
  <si>
    <t>500241198701174912</t>
  </si>
  <si>
    <t>18315226261</t>
  </si>
  <si>
    <r>
      <rPr>
        <sz val="16"/>
        <color indexed="8"/>
        <rFont val="方正楷体_GBK"/>
        <family val="4"/>
      </rPr>
      <t>附件</t>
    </r>
    <r>
      <rPr>
        <sz val="16"/>
        <color indexed="8"/>
        <rFont val="Times New Roman"/>
        <family val="1"/>
      </rPr>
      <t>1.4</t>
    </r>
  </si>
  <si>
    <r>
      <rPr>
        <sz val="12"/>
        <color indexed="8"/>
        <rFont val="仿宋_GB2312"/>
        <family val="0"/>
      </rPr>
      <t>填报单位（盖章）：</t>
    </r>
    <r>
      <rPr>
        <sz val="12"/>
        <color indexed="8"/>
        <rFont val="Times New Roman"/>
        <family val="1"/>
      </rPr>
      <t xml:space="preserve">                                                                                                                                                                                     </t>
    </r>
    <r>
      <rPr>
        <sz val="12"/>
        <color indexed="8"/>
        <rFont val="仿宋_GB2312"/>
        <family val="0"/>
      </rPr>
      <t>填报日期：</t>
    </r>
  </si>
  <si>
    <t>种粮大户性质</t>
  </si>
  <si>
    <t>检查时间</t>
  </si>
  <si>
    <t>大户类型</t>
  </si>
  <si>
    <t>走访农户均表示未把土地租给张华军，查明原因?</t>
  </si>
  <si>
    <r>
      <rPr>
        <sz val="10"/>
        <color indexed="10"/>
        <rFont val="宋体"/>
        <family val="0"/>
      </rPr>
      <t>2022</t>
    </r>
    <r>
      <rPr>
        <sz val="10"/>
        <color indexed="10"/>
        <rFont val="宋体"/>
        <family val="0"/>
      </rPr>
      <t>年9月1日电话向张华军本人了解相关情况，租地说是村里在弄，问为什么走访的农户均表示不知道其种植玉米，土地也未租给张华军，大户本人表示也不知道？种子只为2025元，不可能种植270亩，大户说资料是村里在弄，不知道怎么回事儿。</t>
    </r>
  </si>
  <si>
    <t>晓教规定组</t>
  </si>
  <si>
    <t>种植面积不足一半？核实是否属实？种子用量严重不足？</t>
  </si>
  <si>
    <t>未见验收资料</t>
  </si>
  <si>
    <r>
      <rPr>
        <sz val="10"/>
        <color indexed="10"/>
        <rFont val="宋体"/>
        <family val="0"/>
      </rPr>
      <t>单品种植面积不满</t>
    </r>
    <r>
      <rPr>
        <sz val="10"/>
        <color indexed="10"/>
        <rFont val="Times New Roman"/>
        <family val="1"/>
      </rPr>
      <t>10</t>
    </r>
    <r>
      <rPr>
        <sz val="10"/>
        <color indexed="10"/>
        <rFont val="宋体"/>
        <family val="0"/>
      </rPr>
      <t>亩，不纳入申报面积。因此此户不满足申报条件。</t>
    </r>
  </si>
  <si>
    <t>？？？</t>
  </si>
  <si>
    <t>种植青储（当饲料用）不予申报。</t>
  </si>
  <si>
    <r>
      <rPr>
        <sz val="10"/>
        <color indexed="10"/>
        <rFont val="宋体"/>
        <family val="0"/>
      </rPr>
      <t/>
    </r>
    <r>
      <rPr>
        <sz val="10"/>
        <color indexed="10"/>
        <rFont val="宋体"/>
        <family val="0"/>
      </rPr>
      <t>单品种植面积不满</t>
    </r>
    <r>
      <rPr>
        <sz val="10"/>
        <color indexed="10"/>
        <rFont val="Times New Roman"/>
        <family val="1"/>
      </rPr>
      <t>10亩，不纳入申报面积。核减1.5亩。</t>
    </r>
  </si>
  <si>
    <r>
      <rPr>
        <sz val="10"/>
        <color indexed="10"/>
        <rFont val="宋体"/>
        <family val="0"/>
      </rPr>
      <t>单品种植面积不满</t>
    </r>
    <r>
      <rPr>
        <sz val="10"/>
        <color indexed="10"/>
        <rFont val="Times New Roman"/>
        <family val="1"/>
      </rPr>
      <t>10</t>
    </r>
    <r>
      <rPr>
        <sz val="10"/>
        <color indexed="10"/>
        <rFont val="宋体"/>
        <family val="0"/>
      </rPr>
      <t>亩，不纳入申报面积。核减6亩。</t>
    </r>
  </si>
  <si>
    <t>为什么是县级大户？</t>
  </si>
  <si>
    <t>玉米种植用作青储（当饲料用）不予申报。大豆全部送人不予申报。</t>
  </si>
  <si>
    <t>兰桥镇官舟村地城组、邓甲组、官舟组</t>
  </si>
  <si>
    <t>茶叶套种大豆，看看所有资料，然后确定怎么折算种植面积 ？</t>
  </si>
  <si>
    <t>茶叶套种大豆、产量因素怎么考虑？待农委确定</t>
  </si>
  <si>
    <t>未见验收资料
623.70</t>
  </si>
  <si>
    <t>茶叶套种大豆、卖鲜食大豆，产量因素怎么考虑？待农委确定</t>
  </si>
  <si>
    <t>未见验收资料
706</t>
  </si>
  <si>
    <t>缺少土地测量照片及镇里验收资料。</t>
  </si>
  <si>
    <t>大豆苗长得很好，但是没有结大豆，管理有问题，考虑怎么核减种植面积。如果大豆作为青储饲料，最多总共认50亩。</t>
  </si>
  <si>
    <t>大户性质修正为杨遥个人。</t>
  </si>
  <si>
    <r>
      <rPr>
        <sz val="10"/>
        <color indexed="10"/>
        <rFont val="宋体"/>
        <family val="0"/>
      </rPr>
      <t>钟灵何开祥的是一个人申报了</t>
    </r>
    <r>
      <rPr>
        <sz val="10"/>
        <color indexed="10"/>
        <rFont val="Times New Roman"/>
        <family val="1"/>
      </rPr>
      <t>5</t>
    </r>
    <r>
      <rPr>
        <sz val="10"/>
        <color indexed="10"/>
        <rFont val="宋体"/>
        <family val="0"/>
      </rPr>
      <t>户的，这</t>
    </r>
    <r>
      <rPr>
        <sz val="10"/>
        <color indexed="10"/>
        <rFont val="Times New Roman"/>
        <family val="1"/>
      </rPr>
      <t>5</t>
    </r>
    <r>
      <rPr>
        <sz val="10"/>
        <color indexed="10"/>
        <rFont val="宋体"/>
        <family val="0"/>
      </rPr>
      <t>户其中有低于</t>
    </r>
    <r>
      <rPr>
        <sz val="10"/>
        <color indexed="10"/>
        <rFont val="Times New Roman"/>
        <family val="1"/>
      </rPr>
      <t>50</t>
    </r>
    <r>
      <rPr>
        <sz val="10"/>
        <color indexed="10"/>
        <rFont val="宋体"/>
        <family val="0"/>
      </rPr>
      <t>亩的，注意根据其提供的情况说明核减相应面积。还有20多亩是农户自己收割，相应扣除。</t>
    </r>
  </si>
  <si>
    <t>申报表及镇里验收表都修正一下，把大豆面积纳入水稻合并申报。</t>
  </si>
  <si>
    <t>茶叶与大豆套种，茶叶面积怎么核减？核减没有？如没有核减，至少扣50%。</t>
  </si>
  <si>
    <t>村委会提供的证明（杨俊耕地证明）只有152亩，按152亩申报。</t>
  </si>
  <si>
    <r>
      <rPr>
        <sz val="10"/>
        <color indexed="8"/>
        <rFont val="宋体"/>
        <family val="0"/>
      </rPr>
      <t>银花与大豆套种，镇审核未相应扣除银花种植面积，注意核减40</t>
    </r>
    <r>
      <rPr>
        <sz val="10"/>
        <color indexed="8"/>
        <rFont val="Times New Roman"/>
        <family val="1"/>
      </rPr>
      <t>%</t>
    </r>
    <r>
      <rPr>
        <sz val="10"/>
        <color indexed="8"/>
        <rFont val="宋体"/>
        <family val="0"/>
      </rPr>
      <t>至少。</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</si>
</sst>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s>
  <fonts count="111">
    <font>
      <sz val="11"/>
      <color theme="1"/>
      <name val="Calibri"/>
      <family val="0"/>
    </font>
    <font>
      <sz val="11"/>
      <name val="宋体"/>
      <family val="0"/>
    </font>
    <font>
      <sz val="10"/>
      <color indexed="8"/>
      <name val="Times New Roman"/>
      <family val="1"/>
    </font>
    <font>
      <sz val="10"/>
      <color indexed="10"/>
      <name val="Times New Roman"/>
      <family val="1"/>
    </font>
    <font>
      <sz val="10"/>
      <name val="Times New Roman"/>
      <family val="1"/>
    </font>
    <font>
      <sz val="11"/>
      <color indexed="8"/>
      <name val="Times New Roman"/>
      <family val="1"/>
    </font>
    <font>
      <sz val="16"/>
      <color indexed="8"/>
      <name val="方正楷体_GBK"/>
      <family val="4"/>
    </font>
    <font>
      <b/>
      <sz val="22"/>
      <color indexed="8"/>
      <name val="方正小标宋_GBK"/>
      <family val="4"/>
    </font>
    <font>
      <sz val="12"/>
      <color indexed="8"/>
      <name val="仿宋_GB2312"/>
      <family val="0"/>
    </font>
    <font>
      <sz val="11"/>
      <color indexed="8"/>
      <name val="宋体"/>
      <family val="0"/>
    </font>
    <font>
      <sz val="10.5"/>
      <color indexed="8"/>
      <name val="仿宋_GB2312"/>
      <family val="0"/>
    </font>
    <font>
      <sz val="10.5"/>
      <color indexed="8"/>
      <name val="宋体"/>
      <family val="0"/>
    </font>
    <font>
      <sz val="10.5"/>
      <color indexed="8"/>
      <name val="Times New Roman"/>
      <family val="1"/>
    </font>
    <font>
      <sz val="10"/>
      <color indexed="8"/>
      <name val="仿宋_GB2312"/>
      <family val="0"/>
    </font>
    <font>
      <b/>
      <sz val="10"/>
      <color indexed="8"/>
      <name val="Times New Roman"/>
      <family val="1"/>
    </font>
    <font>
      <sz val="10"/>
      <color indexed="8"/>
      <name val="Microsoft YaHei UI"/>
      <family val="2"/>
    </font>
    <font>
      <sz val="10"/>
      <color indexed="10"/>
      <name val="仿宋_GB2312"/>
      <family val="0"/>
    </font>
    <font>
      <b/>
      <sz val="10"/>
      <color indexed="10"/>
      <name val="Times New Roman"/>
      <family val="1"/>
    </font>
    <font>
      <sz val="10"/>
      <name val="宋体"/>
      <family val="0"/>
    </font>
    <font>
      <b/>
      <sz val="10"/>
      <name val="Times New Roman"/>
      <family val="1"/>
    </font>
    <font>
      <sz val="10"/>
      <color indexed="8"/>
      <name val="宋体"/>
      <family val="0"/>
    </font>
    <font>
      <sz val="10"/>
      <color indexed="10"/>
      <name val="宋体"/>
      <family val="0"/>
    </font>
    <font>
      <b/>
      <sz val="10.5"/>
      <color indexed="8"/>
      <name val="Times New Roman"/>
      <family val="1"/>
    </font>
    <font>
      <sz val="12"/>
      <color indexed="8"/>
      <name val="Times New Roman"/>
      <family val="1"/>
    </font>
    <font>
      <sz val="12"/>
      <color indexed="8"/>
      <name val="宋体"/>
      <family val="0"/>
    </font>
    <font>
      <sz val="11"/>
      <color indexed="8"/>
      <name val="方正黑体_GBK"/>
      <family val="4"/>
    </font>
    <font>
      <sz val="22"/>
      <color indexed="8"/>
      <name val="方正小标宋_GBK"/>
      <family val="4"/>
    </font>
    <font>
      <sz val="12"/>
      <color indexed="8"/>
      <name val="方正小标宋_GBK"/>
      <family val="4"/>
    </font>
    <font>
      <sz val="12"/>
      <color indexed="8"/>
      <name val="方正黑体_GBK"/>
      <family val="4"/>
    </font>
    <font>
      <sz val="10"/>
      <color indexed="8"/>
      <name val="方正黑体_GBK"/>
      <family val="4"/>
    </font>
    <font>
      <sz val="10"/>
      <name val="方正仿宋_GBK"/>
      <family val="4"/>
    </font>
    <font>
      <sz val="10"/>
      <color indexed="8"/>
      <name val="方正仿宋_GBK"/>
      <family val="4"/>
    </font>
    <font>
      <b/>
      <sz val="11"/>
      <color indexed="53"/>
      <name val="宋体"/>
      <family val="0"/>
    </font>
    <font>
      <b/>
      <sz val="13"/>
      <color indexed="54"/>
      <name val="宋体"/>
      <family val="0"/>
    </font>
    <font>
      <sz val="11"/>
      <color indexed="10"/>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sz val="11"/>
      <color indexed="53"/>
      <name val="宋体"/>
      <family val="0"/>
    </font>
    <font>
      <b/>
      <sz val="15"/>
      <color indexed="54"/>
      <name val="宋体"/>
      <family val="0"/>
    </font>
    <font>
      <b/>
      <sz val="11"/>
      <color indexed="9"/>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63"/>
      <name val="宋体"/>
      <family val="0"/>
    </font>
    <font>
      <b/>
      <sz val="11"/>
      <color indexed="8"/>
      <name val="宋体"/>
      <family val="0"/>
    </font>
    <font>
      <sz val="16"/>
      <color indexed="8"/>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10"/>
      <color rgb="FFFF0000"/>
      <name val="Times New Roman"/>
      <family val="1"/>
    </font>
    <font>
      <sz val="11"/>
      <color rgb="FF000000"/>
      <name val="Times New Roman"/>
      <family val="1"/>
    </font>
    <font>
      <sz val="16"/>
      <color rgb="FF000000"/>
      <name val="方正楷体_GBK"/>
      <family val="4"/>
    </font>
    <font>
      <b/>
      <sz val="22"/>
      <color rgb="FF000000"/>
      <name val="方正小标宋_GBK"/>
      <family val="4"/>
    </font>
    <font>
      <sz val="12"/>
      <color rgb="FF000000"/>
      <name val="仿宋_GB2312"/>
      <family val="0"/>
    </font>
    <font>
      <sz val="11"/>
      <color rgb="FF000000"/>
      <name val="宋体"/>
      <family val="0"/>
    </font>
    <font>
      <sz val="10.5"/>
      <color rgb="FF000000"/>
      <name val="仿宋_GB2312"/>
      <family val="0"/>
    </font>
    <font>
      <sz val="10.5"/>
      <color rgb="FF000000"/>
      <name val="宋体"/>
      <family val="0"/>
    </font>
    <font>
      <sz val="10.5"/>
      <color rgb="FF000000"/>
      <name val="Times New Roman"/>
      <family val="1"/>
    </font>
    <font>
      <sz val="10"/>
      <color rgb="FF000000"/>
      <name val="仿宋_GB2312"/>
      <family val="0"/>
    </font>
    <font>
      <b/>
      <sz val="10"/>
      <color rgb="FF000000"/>
      <name val="Times New Roman"/>
      <family val="1"/>
    </font>
    <font>
      <sz val="10"/>
      <color theme="1"/>
      <name val="仿宋_GB2312"/>
      <family val="0"/>
    </font>
    <font>
      <sz val="10"/>
      <color theme="1"/>
      <name val="Microsoft YaHei UI"/>
      <family val="2"/>
    </font>
    <font>
      <sz val="10"/>
      <color theme="1"/>
      <name val="Times New Roman"/>
      <family val="1"/>
    </font>
    <font>
      <b/>
      <sz val="10"/>
      <color theme="1"/>
      <name val="Times New Roman"/>
      <family val="1"/>
    </font>
    <font>
      <sz val="10"/>
      <color rgb="FFFF0000"/>
      <name val="仿宋_GB2312"/>
      <family val="0"/>
    </font>
    <font>
      <b/>
      <sz val="10"/>
      <color rgb="FFFF0000"/>
      <name val="Times New Roman"/>
      <family val="1"/>
    </font>
    <font>
      <sz val="10"/>
      <color theme="1"/>
      <name val="宋体"/>
      <family val="0"/>
    </font>
    <font>
      <sz val="10"/>
      <color rgb="FFFF0000"/>
      <name val="宋体"/>
      <family val="0"/>
    </font>
    <font>
      <sz val="10"/>
      <color rgb="FF000000"/>
      <name val="宋体"/>
      <family val="0"/>
    </font>
    <font>
      <b/>
      <sz val="10.5"/>
      <color rgb="FF000000"/>
      <name val="Times New Roman"/>
      <family val="1"/>
    </font>
    <font>
      <sz val="12"/>
      <color rgb="FF000000"/>
      <name val="Times New Roman"/>
      <family val="1"/>
    </font>
    <font>
      <sz val="12"/>
      <color rgb="FF000000"/>
      <name val="宋体"/>
      <family val="0"/>
    </font>
    <font>
      <sz val="11"/>
      <color theme="1"/>
      <name val="方正黑体_GBK"/>
      <family val="4"/>
    </font>
    <font>
      <sz val="12"/>
      <color theme="1"/>
      <name val="Calibri"/>
      <family val="0"/>
    </font>
    <font>
      <sz val="22"/>
      <color theme="1"/>
      <name val="方正小标宋_GBK"/>
      <family val="4"/>
    </font>
    <font>
      <sz val="12"/>
      <color theme="1"/>
      <name val="方正小标宋_GBK"/>
      <family val="4"/>
    </font>
    <font>
      <sz val="12"/>
      <color theme="1"/>
      <name val="方正黑体_GBK"/>
      <family val="4"/>
    </font>
    <font>
      <sz val="10"/>
      <color theme="1"/>
      <name val="方正黑体_GBK"/>
      <family val="4"/>
    </font>
    <font>
      <sz val="10"/>
      <color theme="1"/>
      <name val="方正仿宋_GBK"/>
      <family val="4"/>
    </font>
    <font>
      <sz val="11"/>
      <color theme="1"/>
      <name val="Times New Roman"/>
      <family val="1"/>
    </font>
    <font>
      <sz val="16"/>
      <color theme="1"/>
      <name val="方正楷体_GBK"/>
      <family val="4"/>
    </font>
    <font>
      <b/>
      <sz val="22"/>
      <color theme="1"/>
      <name val="方正小标宋_GBK"/>
      <family val="4"/>
    </font>
    <font>
      <sz val="12"/>
      <color theme="1"/>
      <name val="仿宋_GB2312"/>
      <family val="0"/>
    </font>
    <font>
      <sz val="11"/>
      <color theme="1"/>
      <name val="宋体"/>
      <family val="0"/>
    </font>
    <font>
      <sz val="10.5"/>
      <color theme="1"/>
      <name val="仿宋_GB2312"/>
      <family val="0"/>
    </font>
    <font>
      <sz val="10.5"/>
      <color theme="1"/>
      <name val="宋体"/>
      <family val="0"/>
    </font>
    <font>
      <sz val="10.5"/>
      <color theme="1"/>
      <name val="Times New Roman"/>
      <family val="1"/>
    </font>
    <font>
      <b/>
      <sz val="10.5"/>
      <color theme="1"/>
      <name val="Times New Roman"/>
      <family val="1"/>
    </font>
    <font>
      <sz val="12"/>
      <color theme="1"/>
      <name val="Times New Roman"/>
      <family val="1"/>
    </font>
    <font>
      <sz val="12"/>
      <color theme="1"/>
      <name val="宋体"/>
      <family val="0"/>
    </font>
  </fonts>
  <fills count="40">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indexed="13"/>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indexed="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3" fillId="9" borderId="0" applyNumberFormat="0" applyBorder="0" applyAlignment="0" applyProtection="0"/>
    <xf numFmtId="0" fontId="56" fillId="0" borderId="4" applyNumberFormat="0" applyFill="0" applyAlignment="0" applyProtection="0"/>
    <xf numFmtId="0" fontId="53"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0" fillId="13" borderId="0" applyNumberFormat="0" applyBorder="0" applyAlignment="0" applyProtection="0"/>
    <xf numFmtId="0" fontId="53"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cellStyleXfs>
  <cellXfs count="383">
    <xf numFmtId="0" fontId="0" fillId="0" borderId="0" xfId="0" applyFont="1" applyAlignment="1">
      <alignment vertical="center"/>
    </xf>
    <xf numFmtId="0" fontId="69" fillId="33" borderId="0" xfId="0" applyFont="1" applyFill="1" applyAlignment="1">
      <alignment vertical="center"/>
    </xf>
    <xf numFmtId="0" fontId="70" fillId="33" borderId="0" xfId="0" applyFont="1" applyFill="1" applyAlignment="1">
      <alignment vertical="center"/>
    </xf>
    <xf numFmtId="0" fontId="4" fillId="33" borderId="0" xfId="0" applyFont="1" applyFill="1" applyAlignment="1">
      <alignment vertical="center"/>
    </xf>
    <xf numFmtId="0" fontId="70" fillId="33" borderId="0" xfId="0" applyFont="1" applyFill="1" applyAlignment="1">
      <alignment horizontal="center" vertical="center"/>
    </xf>
    <xf numFmtId="0" fontId="69" fillId="33" borderId="0" xfId="0" applyFont="1" applyFill="1" applyAlignment="1">
      <alignment horizontal="center" vertical="center"/>
    </xf>
    <xf numFmtId="0" fontId="70" fillId="0" borderId="0" xfId="0" applyFont="1" applyAlignment="1">
      <alignment vertical="center"/>
    </xf>
    <xf numFmtId="0" fontId="69" fillId="33" borderId="0" xfId="0" applyFont="1" applyFill="1" applyAlignment="1">
      <alignment horizontal="left" vertical="center"/>
    </xf>
    <xf numFmtId="0" fontId="71" fillId="0" borderId="0" xfId="0" applyFont="1" applyAlignment="1">
      <alignment horizontal="left" vertical="center"/>
    </xf>
    <xf numFmtId="0" fontId="71" fillId="0" borderId="0" xfId="0" applyFont="1" applyAlignment="1">
      <alignment horizontal="center" vertical="center"/>
    </xf>
    <xf numFmtId="0" fontId="71" fillId="0" borderId="0" xfId="0" applyFont="1" applyAlignment="1">
      <alignment vertical="center"/>
    </xf>
    <xf numFmtId="49" fontId="71" fillId="0" borderId="0" xfId="0" applyNumberFormat="1" applyFont="1" applyAlignment="1">
      <alignment horizontal="left" vertical="center"/>
    </xf>
    <xf numFmtId="49" fontId="71" fillId="0" borderId="0" xfId="0" applyNumberFormat="1" applyFont="1" applyAlignment="1">
      <alignment vertical="center"/>
    </xf>
    <xf numFmtId="43" fontId="71" fillId="0" borderId="0" xfId="22" applyFont="1" applyFill="1" applyAlignment="1">
      <alignment horizontal="center" vertical="center"/>
    </xf>
    <xf numFmtId="43" fontId="71" fillId="0" borderId="0" xfId="22" applyFont="1" applyAlignment="1">
      <alignment horizontal="right" vertical="center"/>
    </xf>
    <xf numFmtId="0" fontId="71" fillId="0" borderId="0" xfId="0" applyFont="1" applyAlignment="1">
      <alignment horizontal="right" vertical="center"/>
    </xf>
    <xf numFmtId="0" fontId="71" fillId="0" borderId="0" xfId="0" applyFont="1" applyAlignment="1">
      <alignment vertical="center" wrapText="1"/>
    </xf>
    <xf numFmtId="0" fontId="72" fillId="0" borderId="0" xfId="0" applyFont="1" applyAlignment="1">
      <alignment horizontal="left" vertical="center"/>
    </xf>
    <xf numFmtId="0" fontId="73" fillId="0" borderId="0" xfId="0" applyFont="1" applyAlignment="1">
      <alignment horizontal="centerContinuous" vertical="center"/>
    </xf>
    <xf numFmtId="0" fontId="73" fillId="0" borderId="0" xfId="0" applyFont="1" applyAlignment="1">
      <alignment horizontal="center" vertical="center"/>
    </xf>
    <xf numFmtId="43" fontId="73" fillId="0" borderId="0" xfId="22" applyFont="1" applyFill="1" applyAlignment="1">
      <alignment horizontal="centerContinuous" vertical="center"/>
    </xf>
    <xf numFmtId="0" fontId="74" fillId="0" borderId="9" xfId="0" applyFont="1" applyBorder="1" applyAlignment="1">
      <alignment horizontal="left" vertical="center"/>
    </xf>
    <xf numFmtId="0" fontId="75" fillId="0" borderId="10" xfId="0" applyFont="1" applyBorder="1" applyAlignment="1">
      <alignment horizontal="center" vertical="center"/>
    </xf>
    <xf numFmtId="0" fontId="76" fillId="0" borderId="10" xfId="0" applyFont="1" applyBorder="1" applyAlignment="1">
      <alignment horizontal="center" vertical="center" wrapText="1"/>
    </xf>
    <xf numFmtId="49" fontId="76" fillId="0" borderId="10" xfId="0" applyNumberFormat="1" applyFont="1" applyBorder="1" applyAlignment="1">
      <alignment horizontal="left" vertical="center" wrapText="1"/>
    </xf>
    <xf numFmtId="49" fontId="77" fillId="0" borderId="10" xfId="0" applyNumberFormat="1" applyFont="1" applyBorder="1" applyAlignment="1">
      <alignment horizontal="center" vertical="center" wrapText="1"/>
    </xf>
    <xf numFmtId="0" fontId="71" fillId="0" borderId="10" xfId="0" applyFont="1" applyBorder="1" applyAlignment="1">
      <alignment horizontal="center" vertical="center"/>
    </xf>
    <xf numFmtId="0" fontId="78" fillId="0" borderId="10" xfId="0" applyFont="1" applyBorder="1" applyAlignment="1">
      <alignment horizontal="center" vertical="center" wrapText="1"/>
    </xf>
    <xf numFmtId="49" fontId="78" fillId="0" borderId="10" xfId="0" applyNumberFormat="1" applyFont="1" applyBorder="1" applyAlignment="1">
      <alignment horizontal="left" vertical="center" wrapText="1"/>
    </xf>
    <xf numFmtId="49" fontId="78" fillId="0" borderId="10" xfId="0" applyNumberFormat="1" applyFont="1" applyBorder="1" applyAlignment="1">
      <alignment horizontal="center" vertical="center" wrapText="1"/>
    </xf>
    <xf numFmtId="43" fontId="76" fillId="0" borderId="10" xfId="22" applyFont="1" applyFill="1" applyBorder="1" applyAlignment="1">
      <alignment horizontal="center" vertical="center" wrapText="1"/>
    </xf>
    <xf numFmtId="0" fontId="69" fillId="33" borderId="10" xfId="0" applyFont="1" applyFill="1" applyBorder="1" applyAlignment="1">
      <alignment horizontal="center" vertical="center"/>
    </xf>
    <xf numFmtId="0" fontId="79" fillId="33" borderId="10" xfId="0" applyFont="1" applyFill="1" applyBorder="1" applyAlignment="1">
      <alignment horizontal="left" vertical="center" wrapText="1"/>
    </xf>
    <xf numFmtId="0" fontId="79" fillId="33" borderId="10" xfId="0" applyFont="1" applyFill="1" applyBorder="1" applyAlignment="1">
      <alignment horizontal="center" vertical="center" wrapText="1"/>
    </xf>
    <xf numFmtId="49" fontId="69" fillId="33" borderId="10" xfId="0" applyNumberFormat="1" applyFont="1" applyFill="1" applyBorder="1" applyAlignment="1">
      <alignment horizontal="left" vertical="center" wrapText="1"/>
    </xf>
    <xf numFmtId="49" fontId="69" fillId="33" borderId="10" xfId="0" applyNumberFormat="1" applyFont="1" applyFill="1" applyBorder="1" applyAlignment="1">
      <alignment horizontal="center" vertical="center" wrapText="1"/>
    </xf>
    <xf numFmtId="43" fontId="80" fillId="33" borderId="10" xfId="22" applyFont="1" applyFill="1" applyBorder="1" applyAlignment="1">
      <alignment horizontal="center" vertical="center" wrapText="1"/>
    </xf>
    <xf numFmtId="49" fontId="69" fillId="34" borderId="10" xfId="0" applyNumberFormat="1" applyFont="1" applyFill="1" applyBorder="1" applyAlignment="1">
      <alignment horizontal="left" vertical="center" wrapText="1"/>
    </xf>
    <xf numFmtId="0" fontId="81" fillId="33" borderId="10" xfId="0" applyFont="1" applyFill="1" applyBorder="1" applyAlignment="1">
      <alignment horizontal="left" vertical="center" wrapText="1"/>
    </xf>
    <xf numFmtId="0" fontId="82" fillId="33" borderId="10" xfId="0" applyFont="1" applyFill="1" applyBorder="1" applyAlignment="1">
      <alignment horizontal="center" vertical="center" wrapText="1"/>
    </xf>
    <xf numFmtId="0" fontId="81" fillId="33" borderId="10" xfId="0" applyFont="1" applyFill="1" applyBorder="1" applyAlignment="1">
      <alignment horizontal="center" vertical="center" wrapText="1"/>
    </xf>
    <xf numFmtId="49" fontId="83" fillId="33" borderId="10" xfId="0" applyNumberFormat="1" applyFont="1" applyFill="1" applyBorder="1" applyAlignment="1">
      <alignment horizontal="left" vertical="center" wrapText="1"/>
    </xf>
    <xf numFmtId="49" fontId="83" fillId="33" borderId="10" xfId="0" applyNumberFormat="1" applyFont="1" applyFill="1" applyBorder="1" applyAlignment="1">
      <alignment horizontal="center" vertical="center" wrapText="1"/>
    </xf>
    <xf numFmtId="43" fontId="84" fillId="33" borderId="10" xfId="22" applyFont="1" applyFill="1" applyBorder="1" applyAlignment="1">
      <alignment horizontal="center" vertical="center" wrapText="1"/>
    </xf>
    <xf numFmtId="0" fontId="85" fillId="33" borderId="10" xfId="0" applyFont="1" applyFill="1" applyBorder="1" applyAlignment="1">
      <alignment horizontal="left" vertical="center" wrapText="1"/>
    </xf>
    <xf numFmtId="0" fontId="85" fillId="33" borderId="10" xfId="0" applyFont="1" applyFill="1" applyBorder="1" applyAlignment="1">
      <alignment horizontal="center" vertical="center" wrapText="1"/>
    </xf>
    <xf numFmtId="49" fontId="70" fillId="34" borderId="10" xfId="0" applyNumberFormat="1" applyFont="1" applyFill="1" applyBorder="1" applyAlignment="1">
      <alignment horizontal="left" vertical="center" wrapText="1"/>
    </xf>
    <xf numFmtId="49" fontId="70" fillId="33" borderId="10" xfId="0" applyNumberFormat="1" applyFont="1" applyFill="1" applyBorder="1" applyAlignment="1">
      <alignment horizontal="center" vertical="center" wrapText="1"/>
    </xf>
    <xf numFmtId="43" fontId="86" fillId="33" borderId="10" xfId="22" applyFont="1" applyFill="1" applyBorder="1" applyAlignment="1">
      <alignment horizontal="center" vertical="center" wrapText="1"/>
    </xf>
    <xf numFmtId="49" fontId="83" fillId="34" borderId="10" xfId="0" applyNumberFormat="1" applyFont="1" applyFill="1" applyBorder="1" applyAlignment="1">
      <alignment horizontal="left" vertical="center" wrapText="1"/>
    </xf>
    <xf numFmtId="0" fontId="4" fillId="33" borderId="10" xfId="0" applyFont="1" applyFill="1" applyBorder="1" applyAlignment="1">
      <alignment horizontal="center" vertical="center"/>
    </xf>
    <xf numFmtId="0" fontId="18" fillId="33" borderId="10" xfId="0" applyFont="1" applyFill="1" applyBorder="1" applyAlignment="1">
      <alignment horizontal="left" vertical="center"/>
    </xf>
    <xf numFmtId="0" fontId="18" fillId="33" borderId="10" xfId="0" applyFont="1" applyFill="1" applyBorder="1" applyAlignment="1">
      <alignment horizontal="center" vertical="center" wrapText="1"/>
    </xf>
    <xf numFmtId="49" fontId="4" fillId="33" borderId="10" xfId="0" applyNumberFormat="1" applyFont="1" applyFill="1" applyBorder="1" applyAlignment="1">
      <alignment horizontal="left" vertical="center" wrapText="1"/>
    </xf>
    <xf numFmtId="49" fontId="4" fillId="33" borderId="10" xfId="0" applyNumberFormat="1" applyFont="1" applyFill="1" applyBorder="1" applyAlignment="1">
      <alignment horizontal="center" vertical="center" wrapText="1"/>
    </xf>
    <xf numFmtId="43" fontId="19" fillId="33" borderId="10" xfId="22" applyFont="1" applyFill="1" applyBorder="1" applyAlignment="1">
      <alignment horizontal="center" vertical="center" wrapText="1"/>
    </xf>
    <xf numFmtId="0" fontId="83" fillId="33" borderId="10" xfId="0" applyFont="1" applyFill="1" applyBorder="1" applyAlignment="1">
      <alignment horizontal="center" vertical="center"/>
    </xf>
    <xf numFmtId="0" fontId="87" fillId="33" borderId="10" xfId="0" applyFont="1" applyFill="1" applyBorder="1" applyAlignment="1">
      <alignment horizontal="left" vertical="center"/>
    </xf>
    <xf numFmtId="0" fontId="87" fillId="33" borderId="10" xfId="0" applyFont="1" applyFill="1" applyBorder="1" applyAlignment="1">
      <alignment horizontal="center" vertical="center" wrapText="1"/>
    </xf>
    <xf numFmtId="0" fontId="88" fillId="33" borderId="10" xfId="0" applyFont="1" applyFill="1" applyBorder="1" applyAlignment="1">
      <alignment horizontal="left" vertical="center"/>
    </xf>
    <xf numFmtId="0" fontId="88" fillId="33" borderId="10" xfId="0" applyFont="1" applyFill="1" applyBorder="1" applyAlignment="1">
      <alignment horizontal="center" vertical="center" wrapText="1"/>
    </xf>
    <xf numFmtId="49" fontId="70" fillId="33" borderId="10" xfId="0" applyNumberFormat="1" applyFont="1" applyFill="1" applyBorder="1" applyAlignment="1">
      <alignment horizontal="left" vertical="center" wrapText="1"/>
    </xf>
    <xf numFmtId="0" fontId="89" fillId="33" borderId="10" xfId="0" applyFont="1" applyFill="1" applyBorder="1" applyAlignment="1">
      <alignment horizontal="left" vertical="center"/>
    </xf>
    <xf numFmtId="0" fontId="89" fillId="33" borderId="10" xfId="0" applyFont="1" applyFill="1" applyBorder="1" applyAlignment="1">
      <alignment horizontal="center" vertical="center" wrapText="1"/>
    </xf>
    <xf numFmtId="0" fontId="70" fillId="33" borderId="10" xfId="0" applyFont="1" applyFill="1" applyBorder="1" applyAlignment="1">
      <alignment horizontal="center" vertical="center"/>
    </xf>
    <xf numFmtId="49" fontId="70" fillId="33" borderId="10" xfId="0" applyNumberFormat="1" applyFont="1" applyFill="1" applyBorder="1" applyAlignment="1">
      <alignment horizontal="left" vertical="center"/>
    </xf>
    <xf numFmtId="49" fontId="69" fillId="33" borderId="10" xfId="0" applyNumberFormat="1" applyFont="1" applyFill="1" applyBorder="1" applyAlignment="1">
      <alignment horizontal="left" vertical="center"/>
    </xf>
    <xf numFmtId="0" fontId="81" fillId="33" borderId="10" xfId="0" applyFont="1" applyFill="1" applyBorder="1" applyAlignment="1">
      <alignment horizontal="center" vertical="center"/>
    </xf>
    <xf numFmtId="49" fontId="83" fillId="34" borderId="0" xfId="0" applyNumberFormat="1" applyFont="1" applyFill="1" applyAlignment="1">
      <alignment horizontal="left" vertical="center"/>
    </xf>
    <xf numFmtId="49" fontId="83" fillId="33" borderId="10" xfId="0" applyNumberFormat="1" applyFont="1" applyFill="1" applyBorder="1" applyAlignment="1">
      <alignment horizontal="left" vertical="center"/>
    </xf>
    <xf numFmtId="0" fontId="88" fillId="0" borderId="10" xfId="0" applyFont="1" applyBorder="1" applyAlignment="1">
      <alignment horizontal="left" vertical="center"/>
    </xf>
    <xf numFmtId="0" fontId="88" fillId="0" borderId="10" xfId="0" applyFont="1" applyBorder="1" applyAlignment="1">
      <alignment horizontal="center" vertical="center" wrapText="1"/>
    </xf>
    <xf numFmtId="49" fontId="70" fillId="0" borderId="10" xfId="0" applyNumberFormat="1" applyFont="1" applyBorder="1" applyAlignment="1">
      <alignment horizontal="left" vertical="center" wrapText="1"/>
    </xf>
    <xf numFmtId="49" fontId="70" fillId="0" borderId="10" xfId="0" applyNumberFormat="1" applyFont="1" applyBorder="1" applyAlignment="1">
      <alignment horizontal="center" vertical="center" wrapText="1"/>
    </xf>
    <xf numFmtId="43" fontId="86" fillId="0" borderId="10" xfId="22" applyFont="1" applyFill="1" applyBorder="1" applyAlignment="1">
      <alignment horizontal="center" vertical="center" wrapText="1"/>
    </xf>
    <xf numFmtId="0" fontId="87" fillId="33" borderId="10" xfId="0" applyFont="1" applyFill="1" applyBorder="1" applyAlignment="1">
      <alignment horizontal="center" vertical="center"/>
    </xf>
    <xf numFmtId="0" fontId="89" fillId="33" borderId="10" xfId="0" applyFont="1" applyFill="1" applyBorder="1" applyAlignment="1">
      <alignment horizontal="center" vertical="center"/>
    </xf>
    <xf numFmtId="0" fontId="89" fillId="33" borderId="10" xfId="0" applyFont="1" applyFill="1" applyBorder="1" applyAlignment="1">
      <alignment horizontal="justify" vertical="center" wrapText="1"/>
    </xf>
    <xf numFmtId="0" fontId="69" fillId="34" borderId="10" xfId="0" applyFont="1" applyFill="1" applyBorder="1" applyAlignment="1">
      <alignment horizontal="left" vertical="center" wrapText="1"/>
    </xf>
    <xf numFmtId="0" fontId="69" fillId="33" borderId="10" xfId="0" applyFont="1" applyFill="1" applyBorder="1" applyAlignment="1">
      <alignment horizontal="center" vertical="center" wrapText="1"/>
    </xf>
    <xf numFmtId="49" fontId="69" fillId="34" borderId="10" xfId="0" applyNumberFormat="1" applyFont="1" applyFill="1" applyBorder="1" applyAlignment="1">
      <alignment horizontal="left" vertical="center"/>
    </xf>
    <xf numFmtId="0" fontId="87" fillId="33" borderId="10" xfId="0" applyFont="1" applyFill="1" applyBorder="1" applyAlignment="1">
      <alignment horizontal="left" vertical="center" wrapText="1"/>
    </xf>
    <xf numFmtId="43" fontId="77" fillId="0" borderId="10" xfId="22" applyFont="1" applyFill="1" applyBorder="1" applyAlignment="1">
      <alignment horizontal="center" vertical="center" wrapText="1"/>
    </xf>
    <xf numFmtId="0" fontId="77" fillId="0" borderId="10" xfId="0" applyFont="1" applyBorder="1" applyAlignment="1">
      <alignment horizontal="center" vertical="center" wrapText="1"/>
    </xf>
    <xf numFmtId="0" fontId="70" fillId="33" borderId="10" xfId="0" applyFont="1" applyFill="1" applyBorder="1" applyAlignment="1">
      <alignment horizontal="center" vertical="center" wrapText="1"/>
    </xf>
    <xf numFmtId="0" fontId="8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69" fillId="35" borderId="10" xfId="0" applyFont="1" applyFill="1" applyBorder="1" applyAlignment="1">
      <alignment horizontal="center" vertical="center" wrapText="1"/>
    </xf>
    <xf numFmtId="0" fontId="83" fillId="35" borderId="10" xfId="0" applyFont="1" applyFill="1" applyBorder="1" applyAlignment="1">
      <alignment horizontal="center" vertical="center" wrapText="1"/>
    </xf>
    <xf numFmtId="0" fontId="70" fillId="0" borderId="10" xfId="0" applyFont="1" applyBorder="1" applyAlignment="1">
      <alignment horizontal="center" vertical="center" wrapText="1"/>
    </xf>
    <xf numFmtId="176" fontId="75" fillId="36" borderId="10" xfId="0" applyNumberFormat="1" applyFont="1" applyFill="1" applyBorder="1" applyAlignment="1">
      <alignment horizontal="center" vertical="center" wrapText="1"/>
    </xf>
    <xf numFmtId="0" fontId="75" fillId="37" borderId="11" xfId="0" applyFont="1" applyFill="1" applyBorder="1" applyAlignment="1">
      <alignment horizontal="center" vertical="center"/>
    </xf>
    <xf numFmtId="0" fontId="75" fillId="0" borderId="10" xfId="0" applyFont="1" applyBorder="1" applyAlignment="1">
      <alignment horizontal="center" vertical="center" wrapText="1"/>
    </xf>
    <xf numFmtId="43" fontId="75" fillId="0" borderId="10" xfId="22" applyFont="1" applyBorder="1" applyAlignment="1">
      <alignment horizontal="center" vertical="center" wrapText="1"/>
    </xf>
    <xf numFmtId="0" fontId="75" fillId="0" borderId="11" xfId="0" applyFont="1" applyBorder="1" applyAlignment="1">
      <alignment horizontal="center" vertical="center" wrapText="1"/>
    </xf>
    <xf numFmtId="176" fontId="71" fillId="36" borderId="10" xfId="0" applyNumberFormat="1" applyFont="1" applyFill="1" applyBorder="1" applyAlignment="1">
      <alignment horizontal="center" vertical="center" wrapText="1"/>
    </xf>
    <xf numFmtId="0" fontId="75" fillId="37" borderId="12" xfId="0" applyFont="1" applyFill="1" applyBorder="1" applyAlignment="1">
      <alignment horizontal="center" vertical="center"/>
    </xf>
    <xf numFmtId="0" fontId="71" fillId="0" borderId="10" xfId="0" applyFont="1" applyBorder="1" applyAlignment="1">
      <alignment horizontal="center" vertical="center" wrapText="1"/>
    </xf>
    <xf numFmtId="43" fontId="71" fillId="0" borderId="10" xfId="22" applyFont="1" applyBorder="1" applyAlignment="1">
      <alignment horizontal="center" vertical="center" wrapText="1"/>
    </xf>
    <xf numFmtId="0" fontId="75" fillId="0" borderId="12" xfId="0" applyFont="1" applyBorder="1" applyAlignment="1">
      <alignment horizontal="center" vertical="center" wrapText="1"/>
    </xf>
    <xf numFmtId="31" fontId="69" fillId="33" borderId="10" xfId="0" applyNumberFormat="1" applyFont="1" applyFill="1" applyBorder="1" applyAlignment="1">
      <alignment horizontal="center" vertical="center"/>
    </xf>
    <xf numFmtId="0" fontId="69" fillId="33" borderId="10" xfId="0" applyFont="1" applyFill="1" applyBorder="1" applyAlignment="1">
      <alignment vertical="center"/>
    </xf>
    <xf numFmtId="43" fontId="69" fillId="33" borderId="10" xfId="22" applyFont="1" applyFill="1" applyBorder="1" applyAlignment="1">
      <alignment horizontal="right" vertical="center"/>
    </xf>
    <xf numFmtId="0" fontId="69" fillId="33" borderId="10" xfId="0" applyFont="1" applyFill="1" applyBorder="1" applyAlignment="1">
      <alignment horizontal="right" vertical="center"/>
    </xf>
    <xf numFmtId="0" fontId="69" fillId="33" borderId="10" xfId="0" applyFont="1" applyFill="1" applyBorder="1" applyAlignment="1">
      <alignment vertical="center" wrapText="1"/>
    </xf>
    <xf numFmtId="0" fontId="88" fillId="33" borderId="10" xfId="0" applyFont="1" applyFill="1" applyBorder="1" applyAlignment="1">
      <alignment vertical="center" wrapText="1"/>
    </xf>
    <xf numFmtId="31" fontId="83" fillId="33" borderId="10" xfId="0" applyNumberFormat="1" applyFont="1" applyFill="1" applyBorder="1" applyAlignment="1">
      <alignment horizontal="center" vertical="center"/>
    </xf>
    <xf numFmtId="0" fontId="83" fillId="33" borderId="10" xfId="0" applyFont="1" applyFill="1" applyBorder="1" applyAlignment="1">
      <alignment vertical="center"/>
    </xf>
    <xf numFmtId="43" fontId="83" fillId="33" borderId="10" xfId="22" applyFont="1" applyFill="1" applyBorder="1" applyAlignment="1">
      <alignment horizontal="right" vertical="center"/>
    </xf>
    <xf numFmtId="0" fontId="83" fillId="33" borderId="10" xfId="0" applyFont="1" applyFill="1" applyBorder="1" applyAlignment="1">
      <alignment horizontal="right" vertical="center"/>
    </xf>
    <xf numFmtId="43" fontId="89" fillId="33" borderId="10" xfId="22" applyFont="1" applyFill="1" applyBorder="1" applyAlignment="1">
      <alignment horizontal="right" vertical="center"/>
    </xf>
    <xf numFmtId="31" fontId="70" fillId="33" borderId="10" xfId="0" applyNumberFormat="1" applyFont="1" applyFill="1" applyBorder="1" applyAlignment="1">
      <alignment horizontal="center" vertical="center"/>
    </xf>
    <xf numFmtId="0" fontId="88" fillId="33" borderId="10" xfId="0" applyFont="1" applyFill="1" applyBorder="1" applyAlignment="1">
      <alignment horizontal="center" vertical="center"/>
    </xf>
    <xf numFmtId="0" fontId="70" fillId="33" borderId="10" xfId="0" applyFont="1" applyFill="1" applyBorder="1" applyAlignment="1">
      <alignment vertical="center"/>
    </xf>
    <xf numFmtId="43" fontId="88" fillId="33" borderId="10" xfId="22" applyFont="1" applyFill="1" applyBorder="1" applyAlignment="1">
      <alignment horizontal="right" vertical="center"/>
    </xf>
    <xf numFmtId="0" fontId="70" fillId="33" borderId="10" xfId="0" applyFont="1" applyFill="1" applyBorder="1" applyAlignment="1">
      <alignment horizontal="right" vertical="center"/>
    </xf>
    <xf numFmtId="31" fontId="18" fillId="33" borderId="10" xfId="0" applyNumberFormat="1" applyFont="1" applyFill="1" applyBorder="1" applyAlignment="1">
      <alignment horizontal="center" vertical="center"/>
    </xf>
    <xf numFmtId="0" fontId="18" fillId="33" borderId="10" xfId="0" applyFont="1" applyFill="1" applyBorder="1" applyAlignment="1">
      <alignment horizontal="center" vertical="center"/>
    </xf>
    <xf numFmtId="0" fontId="88" fillId="33" borderId="10" xfId="0" applyFont="1" applyFill="1" applyBorder="1" applyAlignment="1">
      <alignment horizontal="right" vertical="center"/>
    </xf>
    <xf numFmtId="0" fontId="4" fillId="33" borderId="10" xfId="0" applyFont="1" applyFill="1" applyBorder="1" applyAlignment="1">
      <alignment vertical="center" wrapText="1"/>
    </xf>
    <xf numFmtId="31" fontId="87" fillId="33" borderId="10" xfId="0" applyNumberFormat="1" applyFont="1" applyFill="1" applyBorder="1" applyAlignment="1">
      <alignment horizontal="center" vertical="center"/>
    </xf>
    <xf numFmtId="0" fontId="70" fillId="33" borderId="10" xfId="0" applyFont="1" applyFill="1" applyBorder="1" applyAlignment="1">
      <alignment vertical="center" wrapText="1"/>
    </xf>
    <xf numFmtId="31" fontId="89" fillId="33" borderId="10" xfId="0" applyNumberFormat="1" applyFont="1" applyFill="1" applyBorder="1" applyAlignment="1">
      <alignment horizontal="center" vertical="center"/>
    </xf>
    <xf numFmtId="31" fontId="88" fillId="33" borderId="10" xfId="0" applyNumberFormat="1" applyFont="1" applyFill="1" applyBorder="1" applyAlignment="1">
      <alignment horizontal="center" vertical="center"/>
    </xf>
    <xf numFmtId="31" fontId="89" fillId="0" borderId="10" xfId="0" applyNumberFormat="1" applyFont="1" applyBorder="1" applyAlignment="1">
      <alignment horizontal="center" vertical="center"/>
    </xf>
    <xf numFmtId="0" fontId="89" fillId="0" borderId="10" xfId="0" applyFont="1" applyBorder="1" applyAlignment="1">
      <alignment horizontal="center" vertical="center"/>
    </xf>
    <xf numFmtId="0" fontId="83" fillId="0" borderId="10" xfId="0" applyFont="1" applyBorder="1" applyAlignment="1">
      <alignment horizontal="right" vertical="center"/>
    </xf>
    <xf numFmtId="43" fontId="83" fillId="0" borderId="10" xfId="22" applyFont="1" applyBorder="1" applyAlignment="1">
      <alignment horizontal="right" vertical="center"/>
    </xf>
    <xf numFmtId="0" fontId="70" fillId="0" borderId="10" xfId="0" applyFont="1" applyBorder="1" applyAlignment="1">
      <alignment horizontal="right" vertical="center"/>
    </xf>
    <xf numFmtId="43" fontId="87" fillId="33" borderId="10" xfId="22" applyFont="1" applyFill="1" applyBorder="1" applyAlignment="1">
      <alignment horizontal="center" vertical="center" wrapText="1"/>
    </xf>
    <xf numFmtId="0" fontId="89" fillId="33" borderId="10" xfId="0" applyFont="1" applyFill="1" applyBorder="1" applyAlignment="1">
      <alignment vertical="center" wrapText="1"/>
    </xf>
    <xf numFmtId="0" fontId="89" fillId="33" borderId="0" xfId="0" applyFont="1" applyFill="1" applyAlignment="1">
      <alignment vertical="center"/>
    </xf>
    <xf numFmtId="43" fontId="88" fillId="33" borderId="10" xfId="22" applyFont="1" applyFill="1" applyBorder="1" applyAlignment="1">
      <alignment horizontal="center" vertical="center" wrapText="1"/>
    </xf>
    <xf numFmtId="43" fontId="87" fillId="33" borderId="10" xfId="22" applyFont="1" applyFill="1" applyBorder="1" applyAlignment="1">
      <alignment horizontal="right" vertical="center"/>
    </xf>
    <xf numFmtId="0" fontId="87" fillId="33" borderId="10" xfId="0" applyFont="1" applyFill="1" applyBorder="1" applyAlignment="1">
      <alignment horizontal="right" vertical="center"/>
    </xf>
    <xf numFmtId="0" fontId="89" fillId="33" borderId="0" xfId="0" applyFont="1" applyFill="1" applyAlignment="1">
      <alignment horizontal="center" vertical="center"/>
    </xf>
    <xf numFmtId="0" fontId="89" fillId="33" borderId="10" xfId="0" applyFont="1" applyFill="1" applyBorder="1" applyAlignment="1">
      <alignment horizontal="right" vertical="center"/>
    </xf>
    <xf numFmtId="0" fontId="83" fillId="33" borderId="10" xfId="0" applyFont="1" applyFill="1" applyBorder="1" applyAlignment="1">
      <alignment horizontal="left" vertical="center" wrapText="1"/>
    </xf>
    <xf numFmtId="0" fontId="69" fillId="33" borderId="10" xfId="0" applyFont="1" applyFill="1" applyBorder="1" applyAlignment="1">
      <alignment horizontal="left" vertical="center" wrapText="1"/>
    </xf>
    <xf numFmtId="0" fontId="79" fillId="33" borderId="10" xfId="0" applyFont="1" applyFill="1" applyBorder="1" applyAlignment="1">
      <alignment horizontal="center" vertical="center"/>
    </xf>
    <xf numFmtId="43" fontId="80" fillId="33" borderId="10" xfId="22" applyFont="1" applyFill="1" applyBorder="1" applyAlignment="1">
      <alignment horizontal="center" vertical="center"/>
    </xf>
    <xf numFmtId="0" fontId="75" fillId="0" borderId="13" xfId="0" applyFont="1" applyBorder="1" applyAlignment="1">
      <alignment horizontal="left" vertical="center"/>
    </xf>
    <xf numFmtId="0" fontId="77" fillId="0" borderId="14" xfId="0" applyFont="1" applyBorder="1" applyAlignment="1">
      <alignment horizontal="center" vertical="center" wrapText="1"/>
    </xf>
    <xf numFmtId="0" fontId="77" fillId="0" borderId="15" xfId="0" applyFont="1" applyBorder="1" applyAlignment="1">
      <alignment horizontal="left" vertical="center" wrapText="1"/>
    </xf>
    <xf numFmtId="43" fontId="90" fillId="0" borderId="10" xfId="22" applyFont="1" applyFill="1" applyBorder="1" applyAlignment="1">
      <alignment horizontal="center" vertical="center" wrapText="1"/>
    </xf>
    <xf numFmtId="0" fontId="75" fillId="0" borderId="13" xfId="0" applyFont="1" applyBorder="1" applyAlignment="1">
      <alignment horizontal="center" vertical="center"/>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91" fillId="0" borderId="0" xfId="0" applyFont="1" applyAlignment="1">
      <alignment horizontal="center" vertical="center"/>
    </xf>
    <xf numFmtId="0" fontId="74" fillId="0" borderId="0" xfId="0" applyFont="1" applyAlignment="1">
      <alignment horizontal="left" vertical="center"/>
    </xf>
    <xf numFmtId="0" fontId="91" fillId="0" borderId="0" xfId="0" applyFont="1" applyAlignment="1">
      <alignment horizontal="left" vertical="center"/>
    </xf>
    <xf numFmtId="49" fontId="91" fillId="0" borderId="0" xfId="0" applyNumberFormat="1" applyFont="1" applyAlignment="1">
      <alignment horizontal="left" vertical="center"/>
    </xf>
    <xf numFmtId="43" fontId="91" fillId="0" borderId="0" xfId="22" applyFont="1" applyFill="1" applyAlignment="1">
      <alignment horizontal="center" vertical="center"/>
    </xf>
    <xf numFmtId="43" fontId="78" fillId="0" borderId="10" xfId="22" applyFont="1" applyFill="1" applyBorder="1" applyAlignment="1">
      <alignment horizontal="center" vertical="center" wrapText="1"/>
    </xf>
    <xf numFmtId="0" fontId="92" fillId="0" borderId="0" xfId="0" applyFont="1" applyAlignment="1">
      <alignment horizontal="left" vertical="center"/>
    </xf>
    <xf numFmtId="43" fontId="83" fillId="33" borderId="10" xfId="22" applyFont="1" applyFill="1" applyBorder="1" applyAlignment="1">
      <alignment vertical="center" wrapText="1"/>
    </xf>
    <xf numFmtId="0" fontId="78" fillId="0" borderId="10" xfId="0" applyFont="1" applyBorder="1" applyAlignment="1">
      <alignment horizontal="left" vertical="center" wrapText="1"/>
    </xf>
    <xf numFmtId="0" fontId="71" fillId="0" borderId="10" xfId="0" applyFont="1" applyBorder="1" applyAlignment="1">
      <alignment horizontal="right" vertical="center"/>
    </xf>
    <xf numFmtId="43" fontId="71" fillId="0" borderId="10" xfId="22" applyFont="1" applyBorder="1" applyAlignment="1">
      <alignment horizontal="right" vertical="center"/>
    </xf>
    <xf numFmtId="0" fontId="71" fillId="0" borderId="10" xfId="0" applyFont="1" applyBorder="1" applyAlignment="1">
      <alignment horizontal="left" vertical="center" wrapText="1"/>
    </xf>
    <xf numFmtId="0" fontId="71" fillId="0" borderId="10" xfId="0" applyFont="1" applyBorder="1" applyAlignment="1">
      <alignment horizontal="left" vertical="center"/>
    </xf>
    <xf numFmtId="0" fontId="0" fillId="0" borderId="0" xfId="0" applyFill="1" applyAlignment="1">
      <alignment horizontal="center" vertical="center"/>
    </xf>
    <xf numFmtId="0" fontId="93" fillId="0" borderId="0" xfId="0" applyFont="1" applyFill="1" applyAlignment="1">
      <alignment horizontal="center" vertical="center" wrapText="1"/>
    </xf>
    <xf numFmtId="0" fontId="83" fillId="0" borderId="0" xfId="0" applyFont="1" applyFill="1" applyAlignment="1">
      <alignment horizontal="center" vertical="center"/>
    </xf>
    <xf numFmtId="0" fontId="4" fillId="0" borderId="0" xfId="0" applyFont="1" applyFill="1" applyAlignment="1">
      <alignment horizontal="center" vertical="center"/>
    </xf>
    <xf numFmtId="0" fontId="83" fillId="0" borderId="0" xfId="0" applyFont="1" applyFill="1" applyAlignment="1">
      <alignment horizontal="center" vertical="center"/>
    </xf>
    <xf numFmtId="0" fontId="94" fillId="0" borderId="0" xfId="0" applyFont="1" applyFill="1" applyAlignment="1">
      <alignment horizontal="center" vertical="center"/>
    </xf>
    <xf numFmtId="0" fontId="94"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horizontal="left" vertical="center"/>
    </xf>
    <xf numFmtId="0" fontId="95" fillId="0" borderId="0" xfId="0" applyFont="1" applyFill="1" applyAlignment="1">
      <alignment horizontal="center" vertical="center"/>
    </xf>
    <xf numFmtId="0" fontId="96" fillId="0" borderId="0" xfId="0" applyFont="1" applyFill="1" applyAlignment="1">
      <alignment horizontal="center" vertical="center"/>
    </xf>
    <xf numFmtId="0" fontId="97" fillId="0" borderId="11" xfId="0" applyFont="1" applyFill="1" applyBorder="1" applyAlignment="1">
      <alignment horizontal="center" vertical="center" wrapText="1"/>
    </xf>
    <xf numFmtId="0" fontId="98" fillId="0" borderId="10" xfId="0" applyFont="1" applyFill="1" applyBorder="1" applyAlignment="1">
      <alignment horizontal="center" vertical="center" wrapText="1"/>
    </xf>
    <xf numFmtId="0" fontId="97" fillId="0" borderId="12" xfId="0" applyFont="1" applyFill="1" applyBorder="1" applyAlignment="1">
      <alignment horizontal="center" vertical="center" wrapText="1"/>
    </xf>
    <xf numFmtId="0" fontId="83" fillId="0" borderId="10" xfId="0" applyFont="1" applyFill="1" applyBorder="1" applyAlignment="1">
      <alignment horizontal="center" vertical="center"/>
    </xf>
    <xf numFmtId="0" fontId="30" fillId="0" borderId="10" xfId="0" applyNumberFormat="1" applyFont="1" applyFill="1" applyBorder="1" applyAlignment="1" applyProtection="1">
      <alignment horizontal="center" vertical="center"/>
      <protection/>
    </xf>
    <xf numFmtId="0" fontId="3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95" fillId="0" borderId="0" xfId="0" applyNumberFormat="1" applyFont="1" applyFill="1" applyAlignment="1">
      <alignment horizontal="center" vertical="center"/>
    </xf>
    <xf numFmtId="0" fontId="97" fillId="0" borderId="13" xfId="0" applyFont="1" applyFill="1" applyBorder="1" applyAlignment="1">
      <alignment horizontal="center" vertical="center" wrapText="1"/>
    </xf>
    <xf numFmtId="0" fontId="97" fillId="0" borderId="14" xfId="0" applyNumberFormat="1" applyFont="1" applyFill="1" applyBorder="1" applyAlignment="1">
      <alignment horizontal="center" vertical="center" wrapText="1"/>
    </xf>
    <xf numFmtId="0" fontId="97" fillId="0" borderId="14" xfId="0" applyFont="1" applyFill="1" applyBorder="1" applyAlignment="1">
      <alignment horizontal="center" vertical="center" wrapText="1"/>
    </xf>
    <xf numFmtId="0" fontId="97" fillId="0" borderId="10" xfId="0" applyFont="1" applyFill="1" applyBorder="1" applyAlignment="1">
      <alignment horizontal="center" vertical="center" wrapText="1"/>
    </xf>
    <xf numFmtId="0" fontId="97"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83" fillId="0" borderId="10" xfId="0" applyFont="1" applyFill="1" applyBorder="1" applyAlignment="1">
      <alignment horizontal="center" vertical="center" wrapText="1"/>
    </xf>
    <xf numFmtId="0" fontId="83" fillId="0" borderId="10" xfId="0" applyNumberFormat="1" applyFont="1" applyFill="1" applyBorder="1" applyAlignment="1">
      <alignment horizontal="center" vertical="center" wrapText="1"/>
    </xf>
    <xf numFmtId="0" fontId="8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70" fillId="0" borderId="10" xfId="0" applyNumberFormat="1" applyFont="1" applyFill="1" applyBorder="1" applyAlignment="1">
      <alignment horizontal="center" vertical="center" wrapText="1"/>
    </xf>
    <xf numFmtId="0" fontId="99" fillId="0" borderId="10" xfId="0" applyNumberFormat="1" applyFont="1" applyFill="1" applyBorder="1" applyAlignment="1">
      <alignment horizontal="center" vertical="center"/>
    </xf>
    <xf numFmtId="0" fontId="97" fillId="0" borderId="15"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97" fillId="0" borderId="11" xfId="0" applyFont="1" applyFill="1" applyBorder="1" applyAlignment="1">
      <alignment horizontal="center" vertical="center" wrapText="1"/>
    </xf>
    <xf numFmtId="0" fontId="97" fillId="0" borderId="12" xfId="0" applyFont="1" applyFill="1" applyBorder="1" applyAlignment="1">
      <alignment horizontal="center" vertical="center" wrapText="1"/>
    </xf>
    <xf numFmtId="0" fontId="95" fillId="0" borderId="0" xfId="0" applyFont="1" applyFill="1" applyAlignment="1">
      <alignment horizontal="left" vertical="center"/>
    </xf>
    <xf numFmtId="0" fontId="93" fillId="0" borderId="10" xfId="0" applyFont="1" applyFill="1" applyBorder="1" applyAlignment="1">
      <alignment horizontal="center" vertical="center" wrapText="1"/>
    </xf>
    <xf numFmtId="0" fontId="83" fillId="0" borderId="10" xfId="0" applyFont="1" applyFill="1" applyBorder="1" applyAlignment="1">
      <alignment horizontal="left" vertical="center"/>
    </xf>
    <xf numFmtId="0" fontId="99" fillId="0" borderId="10" xfId="0" applyFont="1" applyFill="1" applyBorder="1" applyAlignment="1">
      <alignment horizontal="left" vertical="center"/>
    </xf>
    <xf numFmtId="0" fontId="30" fillId="0" borderId="10" xfId="0" applyFont="1" applyFill="1" applyBorder="1" applyAlignment="1">
      <alignment horizontal="left" vertical="center"/>
    </xf>
    <xf numFmtId="0" fontId="83" fillId="0" borderId="10"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99" fillId="0" borderId="10" xfId="0" applyNumberFormat="1" applyFont="1" applyFill="1" applyBorder="1" applyAlignment="1">
      <alignment horizontal="left" vertical="center"/>
    </xf>
    <xf numFmtId="0" fontId="99" fillId="0" borderId="10" xfId="0" applyNumberFormat="1" applyFont="1" applyFill="1" applyBorder="1" applyAlignment="1">
      <alignment horizontal="left" vertical="center" wrapText="1"/>
    </xf>
    <xf numFmtId="0" fontId="30" fillId="0" borderId="11" xfId="0" applyNumberFormat="1" applyFont="1" applyFill="1" applyBorder="1" applyAlignment="1" applyProtection="1">
      <alignment horizontal="center" vertical="center"/>
      <protection/>
    </xf>
    <xf numFmtId="0" fontId="87" fillId="0" borderId="10" xfId="0" applyNumberFormat="1" applyFont="1" applyFill="1" applyBorder="1" applyAlignment="1">
      <alignment horizontal="left" vertical="center"/>
    </xf>
    <xf numFmtId="0" fontId="99" fillId="0" borderId="10" xfId="0" applyFont="1" applyFill="1" applyBorder="1" applyAlignment="1">
      <alignment horizontal="left" vertical="center" wrapText="1"/>
    </xf>
    <xf numFmtId="0" fontId="87" fillId="0" borderId="10" xfId="0" applyFont="1" applyFill="1" applyBorder="1" applyAlignment="1">
      <alignment horizontal="left" vertical="center"/>
    </xf>
    <xf numFmtId="0" fontId="83" fillId="0" borderId="10" xfId="0" applyFont="1" applyFill="1" applyBorder="1" applyAlignment="1">
      <alignment horizontal="center" vertical="center"/>
    </xf>
    <xf numFmtId="0" fontId="99" fillId="0" borderId="10" xfId="0" applyFont="1" applyFill="1" applyBorder="1" applyAlignment="1">
      <alignment horizontal="center" vertical="center"/>
    </xf>
    <xf numFmtId="0" fontId="83" fillId="0" borderId="10" xfId="0" applyFont="1" applyFill="1" applyBorder="1" applyAlignment="1">
      <alignment horizontal="center" vertical="center" wrapText="1"/>
    </xf>
    <xf numFmtId="0" fontId="83" fillId="0" borderId="10" xfId="0" applyNumberFormat="1" applyFont="1" applyFill="1" applyBorder="1" applyAlignment="1">
      <alignment horizontal="center" vertical="center"/>
    </xf>
    <xf numFmtId="0" fontId="83" fillId="0" borderId="10" xfId="0" applyFont="1" applyFill="1" applyBorder="1" applyAlignment="1">
      <alignment horizontal="left" vertical="center"/>
    </xf>
    <xf numFmtId="0" fontId="83" fillId="36" borderId="0" xfId="0" applyFont="1" applyFill="1" applyAlignment="1">
      <alignment vertical="center"/>
    </xf>
    <xf numFmtId="0" fontId="83" fillId="0" borderId="0" xfId="0" applyFont="1" applyFill="1" applyAlignment="1">
      <alignment vertical="center"/>
    </xf>
    <xf numFmtId="0" fontId="83" fillId="36" borderId="0" xfId="0" applyFont="1" applyFill="1" applyAlignment="1">
      <alignment horizontal="center" vertical="center"/>
    </xf>
    <xf numFmtId="0" fontId="83" fillId="38" borderId="0" xfId="0" applyFont="1" applyFill="1" applyAlignment="1">
      <alignment horizontal="center" vertical="center"/>
    </xf>
    <xf numFmtId="0" fontId="83" fillId="0" borderId="0" xfId="0" applyFont="1" applyAlignment="1">
      <alignment vertical="center"/>
    </xf>
    <xf numFmtId="0" fontId="83" fillId="33" borderId="0" xfId="0" applyFont="1" applyFill="1" applyAlignment="1">
      <alignment vertical="center"/>
    </xf>
    <xf numFmtId="0" fontId="83" fillId="0" borderId="0" xfId="0" applyFont="1" applyFill="1" applyAlignment="1">
      <alignment horizontal="left" vertical="center"/>
    </xf>
    <xf numFmtId="0" fontId="100" fillId="0" borderId="0" xfId="0" applyFont="1" applyAlignment="1">
      <alignment horizontal="left" vertical="center"/>
    </xf>
    <xf numFmtId="0" fontId="100" fillId="0" borderId="0" xfId="0" applyFont="1" applyAlignment="1">
      <alignment horizontal="center" vertical="center"/>
    </xf>
    <xf numFmtId="0" fontId="100" fillId="0" borderId="0" xfId="0" applyFont="1" applyAlignment="1">
      <alignment vertical="center"/>
    </xf>
    <xf numFmtId="49" fontId="100" fillId="0" borderId="0" xfId="0" applyNumberFormat="1" applyFont="1" applyAlignment="1">
      <alignment horizontal="left" vertical="center"/>
    </xf>
    <xf numFmtId="49" fontId="100" fillId="0" borderId="0" xfId="0" applyNumberFormat="1" applyFont="1" applyAlignment="1">
      <alignment vertical="center"/>
    </xf>
    <xf numFmtId="43" fontId="100" fillId="0" borderId="0" xfId="22" applyFont="1" applyFill="1" applyAlignment="1">
      <alignment horizontal="center" vertical="center"/>
    </xf>
    <xf numFmtId="43" fontId="100" fillId="0" borderId="0" xfId="22" applyFont="1" applyAlignment="1">
      <alignment horizontal="center" vertical="center"/>
    </xf>
    <xf numFmtId="43" fontId="100" fillId="0" borderId="0" xfId="22" applyFont="1" applyAlignment="1">
      <alignment vertical="center"/>
    </xf>
    <xf numFmtId="43" fontId="100" fillId="0" borderId="0" xfId="22" applyFont="1" applyAlignment="1">
      <alignment horizontal="right" vertical="center"/>
    </xf>
    <xf numFmtId="0" fontId="100" fillId="0" borderId="0" xfId="0" applyFont="1" applyAlignment="1">
      <alignment vertical="center" wrapText="1"/>
    </xf>
    <xf numFmtId="0" fontId="101" fillId="0" borderId="0" xfId="0" applyFont="1" applyAlignment="1">
      <alignment horizontal="left" vertical="center"/>
    </xf>
    <xf numFmtId="0" fontId="102" fillId="0" borderId="0" xfId="0" applyFont="1" applyAlignment="1">
      <alignment horizontal="centerContinuous" vertical="center"/>
    </xf>
    <xf numFmtId="0" fontId="102" fillId="0" borderId="0" xfId="0" applyFont="1" applyAlignment="1">
      <alignment horizontal="center" vertical="center"/>
    </xf>
    <xf numFmtId="43" fontId="102" fillId="0" borderId="0" xfId="22" applyFont="1" applyFill="1" applyAlignment="1">
      <alignment horizontal="centerContinuous" vertical="center"/>
    </xf>
    <xf numFmtId="0" fontId="103" fillId="0" borderId="9" xfId="0" applyFont="1" applyBorder="1" applyAlignment="1">
      <alignment horizontal="left" vertical="center"/>
    </xf>
    <xf numFmtId="0" fontId="104" fillId="0" borderId="10" xfId="0" applyFont="1" applyBorder="1" applyAlignment="1">
      <alignment horizontal="center" vertical="center"/>
    </xf>
    <xf numFmtId="0" fontId="105" fillId="0" borderId="10" xfId="0" applyFont="1" applyBorder="1" applyAlignment="1">
      <alignment horizontal="center" vertical="center" wrapText="1"/>
    </xf>
    <xf numFmtId="49" fontId="105" fillId="0" borderId="10" xfId="0" applyNumberFormat="1" applyFont="1" applyBorder="1" applyAlignment="1">
      <alignment horizontal="left" vertical="center" wrapText="1"/>
    </xf>
    <xf numFmtId="49" fontId="106" fillId="0" borderId="10" xfId="0" applyNumberFormat="1" applyFont="1" applyBorder="1" applyAlignment="1">
      <alignment horizontal="center" vertical="center" wrapText="1"/>
    </xf>
    <xf numFmtId="0" fontId="100" fillId="0" borderId="10" xfId="0" applyFont="1" applyBorder="1" applyAlignment="1">
      <alignment horizontal="center" vertical="center"/>
    </xf>
    <xf numFmtId="0" fontId="107" fillId="0" borderId="10" xfId="0" applyFont="1" applyBorder="1" applyAlignment="1">
      <alignment horizontal="center" vertical="center" wrapText="1"/>
    </xf>
    <xf numFmtId="49" fontId="107" fillId="0" borderId="10" xfId="0" applyNumberFormat="1" applyFont="1" applyBorder="1" applyAlignment="1">
      <alignment horizontal="left" vertical="center" wrapText="1"/>
    </xf>
    <xf numFmtId="49" fontId="107" fillId="0" borderId="10" xfId="0" applyNumberFormat="1" applyFont="1" applyBorder="1" applyAlignment="1">
      <alignment horizontal="center" vertical="center" wrapText="1"/>
    </xf>
    <xf numFmtId="43" fontId="105" fillId="0" borderId="10" xfId="22" applyFont="1" applyFill="1" applyBorder="1" applyAlignment="1">
      <alignment horizontal="center" vertical="center" wrapText="1"/>
    </xf>
    <xf numFmtId="0" fontId="83" fillId="36" borderId="10" xfId="0" applyFont="1" applyFill="1" applyBorder="1" applyAlignment="1">
      <alignment horizontal="center" vertical="center"/>
    </xf>
    <xf numFmtId="0" fontId="81" fillId="36" borderId="10" xfId="0" applyFont="1" applyFill="1" applyBorder="1" applyAlignment="1">
      <alignment horizontal="left" vertical="center" wrapText="1"/>
    </xf>
    <xf numFmtId="0" fontId="81" fillId="36" borderId="10" xfId="0" applyFont="1" applyFill="1" applyBorder="1" applyAlignment="1">
      <alignment horizontal="center" vertical="center" wrapText="1"/>
    </xf>
    <xf numFmtId="49" fontId="83" fillId="36" borderId="10" xfId="0" applyNumberFormat="1" applyFont="1" applyFill="1" applyBorder="1" applyAlignment="1">
      <alignment horizontal="left" vertical="center" wrapText="1"/>
    </xf>
    <xf numFmtId="49" fontId="83" fillId="36" borderId="10" xfId="0" applyNumberFormat="1" applyFont="1" applyFill="1" applyBorder="1" applyAlignment="1">
      <alignment horizontal="center" vertical="center" wrapText="1"/>
    </xf>
    <xf numFmtId="43" fontId="84" fillId="36" borderId="10" xfId="22" applyFont="1" applyFill="1" applyBorder="1" applyAlignment="1">
      <alignment horizontal="center" vertical="center" wrapText="1"/>
    </xf>
    <xf numFmtId="49" fontId="83" fillId="39" borderId="10" xfId="0" applyNumberFormat="1" applyFont="1" applyFill="1" applyBorder="1" applyAlignment="1">
      <alignment horizontal="left" vertical="center" wrapText="1"/>
    </xf>
    <xf numFmtId="0" fontId="82" fillId="36" borderId="10" xfId="0" applyFont="1" applyFill="1" applyBorder="1" applyAlignment="1">
      <alignment horizontal="center" vertical="center" wrapText="1"/>
    </xf>
    <xf numFmtId="0" fontId="87" fillId="36" borderId="10" xfId="0" applyFont="1" applyFill="1" applyBorder="1" applyAlignment="1">
      <alignment horizontal="left" vertical="center"/>
    </xf>
    <xf numFmtId="0" fontId="87" fillId="36" borderId="10" xfId="0" applyFont="1" applyFill="1" applyBorder="1" applyAlignment="1">
      <alignment horizontal="center" vertical="center" wrapText="1"/>
    </xf>
    <xf numFmtId="0" fontId="87" fillId="0" borderId="10" xfId="0" applyFont="1" applyFill="1" applyBorder="1" applyAlignment="1">
      <alignment horizontal="left" vertical="center"/>
    </xf>
    <xf numFmtId="0" fontId="82" fillId="0" borderId="10" xfId="0" applyFont="1" applyFill="1" applyBorder="1" applyAlignment="1">
      <alignment horizontal="center" vertical="center" wrapText="1"/>
    </xf>
    <xf numFmtId="0" fontId="87" fillId="0" borderId="10" xfId="0" applyFont="1" applyFill="1" applyBorder="1" applyAlignment="1">
      <alignment horizontal="center" vertical="center" wrapText="1"/>
    </xf>
    <xf numFmtId="49" fontId="83" fillId="0" borderId="10" xfId="0" applyNumberFormat="1" applyFont="1" applyFill="1" applyBorder="1" applyAlignment="1">
      <alignment horizontal="left" vertical="center" wrapText="1"/>
    </xf>
    <xf numFmtId="49" fontId="83" fillId="0" borderId="10" xfId="0" applyNumberFormat="1" applyFont="1" applyFill="1" applyBorder="1" applyAlignment="1">
      <alignment horizontal="center" vertical="center" wrapText="1"/>
    </xf>
    <xf numFmtId="43" fontId="84" fillId="0" borderId="10" xfId="22" applyFont="1" applyFill="1" applyBorder="1" applyAlignment="1">
      <alignment horizontal="center" vertical="center" wrapText="1"/>
    </xf>
    <xf numFmtId="0" fontId="81" fillId="0" borderId="10" xfId="0" applyFont="1" applyFill="1" applyBorder="1" applyAlignment="1">
      <alignment horizontal="center" vertical="center" wrapText="1"/>
    </xf>
    <xf numFmtId="49" fontId="83" fillId="36" borderId="10" xfId="0" applyNumberFormat="1" applyFont="1" applyFill="1" applyBorder="1" applyAlignment="1">
      <alignment horizontal="left" vertical="center"/>
    </xf>
    <xf numFmtId="49" fontId="83" fillId="0" borderId="10" xfId="0" applyNumberFormat="1" applyFont="1" applyFill="1" applyBorder="1" applyAlignment="1">
      <alignment horizontal="left" vertical="center"/>
    </xf>
    <xf numFmtId="0" fontId="81" fillId="36" borderId="10" xfId="0" applyFont="1" applyFill="1" applyBorder="1" applyAlignment="1">
      <alignment horizontal="center" vertical="center"/>
    </xf>
    <xf numFmtId="49" fontId="83" fillId="39" borderId="0" xfId="0" applyNumberFormat="1" applyFont="1" applyFill="1" applyAlignment="1">
      <alignment horizontal="left" vertical="center"/>
    </xf>
    <xf numFmtId="0" fontId="83" fillId="38" borderId="10" xfId="0" applyFont="1" applyFill="1" applyBorder="1" applyAlignment="1">
      <alignment horizontal="center" vertical="center"/>
    </xf>
    <xf numFmtId="0" fontId="87" fillId="38" borderId="10" xfId="0" applyFont="1" applyFill="1" applyBorder="1" applyAlignment="1">
      <alignment horizontal="left" vertical="center"/>
    </xf>
    <xf numFmtId="0" fontId="81" fillId="38" borderId="10" xfId="0" applyFont="1" applyFill="1" applyBorder="1" applyAlignment="1">
      <alignment horizontal="center" vertical="center" wrapText="1"/>
    </xf>
    <xf numFmtId="0" fontId="87" fillId="38" borderId="10" xfId="0" applyFont="1" applyFill="1" applyBorder="1" applyAlignment="1">
      <alignment horizontal="center" vertical="center" wrapText="1"/>
    </xf>
    <xf numFmtId="49" fontId="83" fillId="38" borderId="10" xfId="0" applyNumberFormat="1" applyFont="1" applyFill="1" applyBorder="1" applyAlignment="1">
      <alignment horizontal="left" vertical="center"/>
    </xf>
    <xf numFmtId="49" fontId="83" fillId="38" borderId="10" xfId="0" applyNumberFormat="1" applyFont="1" applyFill="1" applyBorder="1" applyAlignment="1">
      <alignment horizontal="center" vertical="center" wrapText="1"/>
    </xf>
    <xf numFmtId="43" fontId="84" fillId="38" borderId="10" xfId="22" applyFont="1" applyFill="1" applyBorder="1" applyAlignment="1">
      <alignment horizontal="center" vertical="center" wrapText="1"/>
    </xf>
    <xf numFmtId="0" fontId="87" fillId="0" borderId="10" xfId="0" applyFont="1" applyBorder="1" applyAlignment="1">
      <alignment horizontal="center" vertical="center" wrapText="1"/>
    </xf>
    <xf numFmtId="49" fontId="83" fillId="0" borderId="10" xfId="0" applyNumberFormat="1" applyFont="1" applyBorder="1" applyAlignment="1">
      <alignment horizontal="left" vertical="center" wrapText="1"/>
    </xf>
    <xf numFmtId="49" fontId="83" fillId="0" borderId="10" xfId="0" applyNumberFormat="1" applyFont="1" applyBorder="1" applyAlignment="1">
      <alignment horizontal="center" vertical="center" wrapText="1"/>
    </xf>
    <xf numFmtId="0" fontId="87" fillId="0" borderId="10" xfId="0" applyFont="1" applyFill="1" applyBorder="1" applyAlignment="1">
      <alignment horizontal="center" vertical="center"/>
    </xf>
    <xf numFmtId="0" fontId="87" fillId="36" borderId="10" xfId="0" applyFont="1" applyFill="1" applyBorder="1" applyAlignment="1">
      <alignment horizontal="center" vertical="center"/>
    </xf>
    <xf numFmtId="0" fontId="87" fillId="0" borderId="10" xfId="0" applyFont="1" applyFill="1" applyBorder="1" applyAlignment="1">
      <alignment horizontal="justify" vertical="center" wrapText="1"/>
    </xf>
    <xf numFmtId="0" fontId="83" fillId="0" borderId="10" xfId="0" applyFont="1" applyFill="1" applyBorder="1" applyAlignment="1">
      <alignment horizontal="left" vertical="center" wrapText="1"/>
    </xf>
    <xf numFmtId="49" fontId="83" fillId="39" borderId="10" xfId="0" applyNumberFormat="1" applyFont="1" applyFill="1" applyBorder="1" applyAlignment="1">
      <alignment horizontal="left" vertical="center"/>
    </xf>
    <xf numFmtId="0" fontId="87" fillId="0" borderId="10" xfId="0" applyFont="1" applyFill="1" applyBorder="1" applyAlignment="1">
      <alignment horizontal="left" vertical="center" wrapText="1"/>
    </xf>
    <xf numFmtId="43" fontId="102" fillId="0" borderId="0" xfId="22" applyFont="1" applyAlignment="1">
      <alignment horizontal="centerContinuous" vertical="center"/>
    </xf>
    <xf numFmtId="49" fontId="105" fillId="0" borderId="10" xfId="22" applyNumberFormat="1" applyFont="1" applyBorder="1" applyAlignment="1">
      <alignment horizontal="center" vertical="center" wrapText="1"/>
    </xf>
    <xf numFmtId="43" fontId="106" fillId="0" borderId="10" xfId="22" applyFont="1" applyFill="1" applyBorder="1" applyAlignment="1">
      <alignment horizontal="center" vertical="center" wrapText="1"/>
    </xf>
    <xf numFmtId="0" fontId="106" fillId="0" borderId="10" xfId="0" applyFont="1" applyBorder="1" applyAlignment="1">
      <alignment horizontal="center" vertical="center" wrapText="1"/>
    </xf>
    <xf numFmtId="43" fontId="83" fillId="36" borderId="10" xfId="22" applyFont="1" applyFill="1" applyBorder="1" applyAlignment="1">
      <alignment horizontal="center" vertical="center" wrapText="1"/>
    </xf>
    <xf numFmtId="43" fontId="83" fillId="0" borderId="10" xfId="22" applyFont="1" applyFill="1" applyBorder="1" applyAlignment="1">
      <alignment horizontal="center" vertical="center" wrapText="1"/>
    </xf>
    <xf numFmtId="43" fontId="83" fillId="38" borderId="10" xfId="22" applyFont="1" applyFill="1" applyBorder="1" applyAlignment="1">
      <alignment horizontal="center" vertical="center" wrapText="1"/>
    </xf>
    <xf numFmtId="43" fontId="83" fillId="35" borderId="10" xfId="22" applyFont="1" applyFill="1" applyBorder="1" applyAlignment="1">
      <alignment horizontal="center" vertical="center" wrapText="1"/>
    </xf>
    <xf numFmtId="43" fontId="83" fillId="0" borderId="10" xfId="22" applyFont="1" applyBorder="1" applyAlignment="1">
      <alignment horizontal="center" vertical="center" wrapText="1"/>
    </xf>
    <xf numFmtId="43" fontId="83" fillId="33" borderId="10" xfId="22" applyFont="1" applyFill="1" applyBorder="1" applyAlignment="1">
      <alignment horizontal="center" vertical="center" wrapText="1"/>
    </xf>
    <xf numFmtId="0" fontId="83" fillId="36" borderId="10" xfId="0" applyFont="1" applyFill="1" applyBorder="1" applyAlignment="1">
      <alignment horizontal="center" vertical="center" wrapText="1"/>
    </xf>
    <xf numFmtId="0" fontId="83" fillId="38" borderId="10" xfId="0" applyFont="1" applyFill="1" applyBorder="1" applyAlignment="1">
      <alignment horizontal="center" vertical="center" wrapText="1"/>
    </xf>
    <xf numFmtId="0" fontId="83" fillId="0" borderId="10" xfId="0" applyFont="1" applyBorder="1" applyAlignment="1">
      <alignment horizontal="center" vertical="center" wrapText="1"/>
    </xf>
    <xf numFmtId="43" fontId="105" fillId="0" borderId="10" xfId="22" applyFont="1" applyBorder="1" applyAlignment="1">
      <alignment horizontal="center" vertical="center" wrapText="1"/>
    </xf>
    <xf numFmtId="0" fontId="104" fillId="37" borderId="11" xfId="0" applyFont="1" applyFill="1" applyBorder="1" applyAlignment="1">
      <alignment horizontal="center" vertical="center" wrapText="1"/>
    </xf>
    <xf numFmtId="43" fontId="104" fillId="0" borderId="10" xfId="22" applyFont="1" applyBorder="1" applyAlignment="1">
      <alignment horizontal="center" vertical="center" wrapText="1"/>
    </xf>
    <xf numFmtId="43" fontId="104" fillId="0" borderId="11" xfId="22" applyFont="1" applyBorder="1" applyAlignment="1">
      <alignment horizontal="center" vertical="center" wrapText="1"/>
    </xf>
    <xf numFmtId="0" fontId="104" fillId="0" borderId="11" xfId="0" applyFont="1" applyBorder="1" applyAlignment="1">
      <alignment horizontal="center" vertical="center" wrapText="1"/>
    </xf>
    <xf numFmtId="43" fontId="107" fillId="0" borderId="10" xfId="22" applyFont="1" applyBorder="1" applyAlignment="1">
      <alignment horizontal="center" vertical="center" wrapText="1"/>
    </xf>
    <xf numFmtId="0" fontId="104" fillId="37" borderId="12" xfId="0" applyFont="1" applyFill="1" applyBorder="1" applyAlignment="1">
      <alignment horizontal="center" vertical="center"/>
    </xf>
    <xf numFmtId="43" fontId="100" fillId="0" borderId="10" xfId="22" applyFont="1" applyBorder="1" applyAlignment="1">
      <alignment horizontal="center" vertical="center" wrapText="1"/>
    </xf>
    <xf numFmtId="43" fontId="104" fillId="0" borderId="12" xfId="22" applyFont="1" applyBorder="1" applyAlignment="1">
      <alignment horizontal="center" vertical="center" wrapText="1"/>
    </xf>
    <xf numFmtId="0" fontId="104" fillId="0" borderId="12" xfId="0" applyFont="1" applyBorder="1" applyAlignment="1">
      <alignment horizontal="center" vertical="center" wrapText="1"/>
    </xf>
    <xf numFmtId="43" fontId="83" fillId="36" borderId="10" xfId="22" applyFont="1" applyFill="1" applyBorder="1" applyAlignment="1">
      <alignment vertical="center"/>
    </xf>
    <xf numFmtId="43" fontId="83" fillId="36" borderId="10" xfId="22" applyFont="1" applyFill="1" applyBorder="1" applyAlignment="1">
      <alignment horizontal="right" vertical="center"/>
    </xf>
    <xf numFmtId="0" fontId="83" fillId="36" borderId="10" xfId="0" applyFont="1" applyFill="1" applyBorder="1" applyAlignment="1">
      <alignment vertical="center" wrapText="1"/>
    </xf>
    <xf numFmtId="0" fontId="88" fillId="36" borderId="10" xfId="0" applyFont="1" applyFill="1" applyBorder="1" applyAlignment="1">
      <alignment vertical="center" wrapText="1"/>
    </xf>
    <xf numFmtId="0" fontId="88" fillId="36" borderId="10" xfId="0" applyFont="1" applyFill="1" applyBorder="1" applyAlignment="1">
      <alignment horizontal="center" vertical="center"/>
    </xf>
    <xf numFmtId="0" fontId="87" fillId="36" borderId="10" xfId="0" applyFont="1" applyFill="1" applyBorder="1" applyAlignment="1">
      <alignment vertical="center" wrapText="1"/>
    </xf>
    <xf numFmtId="43" fontId="88" fillId="36" borderId="10" xfId="22" applyFont="1" applyFill="1" applyBorder="1" applyAlignment="1">
      <alignment horizontal="right" vertical="center"/>
    </xf>
    <xf numFmtId="43" fontId="70" fillId="36" borderId="10" xfId="22" applyFont="1" applyFill="1" applyBorder="1" applyAlignment="1">
      <alignment horizontal="right" vertical="center"/>
    </xf>
    <xf numFmtId="43" fontId="87" fillId="36" borderId="10" xfId="22" applyFont="1" applyFill="1" applyBorder="1" applyAlignment="1">
      <alignment horizontal="right" vertical="center"/>
    </xf>
    <xf numFmtId="43" fontId="83" fillId="0" borderId="10" xfId="22" applyFont="1" applyFill="1" applyBorder="1" applyAlignment="1">
      <alignment vertical="center"/>
    </xf>
    <xf numFmtId="43" fontId="83" fillId="0" borderId="10" xfId="22" applyFont="1" applyFill="1" applyBorder="1" applyAlignment="1">
      <alignment horizontal="right" vertical="center"/>
    </xf>
    <xf numFmtId="0" fontId="83" fillId="0" borderId="10" xfId="0" applyFont="1" applyFill="1" applyBorder="1" applyAlignment="1">
      <alignment vertical="center" wrapText="1"/>
    </xf>
    <xf numFmtId="43" fontId="88" fillId="0" borderId="10" xfId="22" applyFont="1" applyFill="1" applyBorder="1" applyAlignment="1">
      <alignment horizontal="right" vertical="center"/>
    </xf>
    <xf numFmtId="0" fontId="87" fillId="0" borderId="10" xfId="0" applyFont="1" applyFill="1" applyBorder="1" applyAlignment="1">
      <alignment vertical="center" wrapText="1"/>
    </xf>
    <xf numFmtId="0" fontId="70" fillId="36" borderId="10" xfId="0" applyFont="1" applyFill="1" applyBorder="1" applyAlignment="1">
      <alignment horizontal="center" vertical="center"/>
    </xf>
    <xf numFmtId="0" fontId="88" fillId="0" borderId="10" xfId="0" applyFont="1" applyFill="1" applyBorder="1" applyAlignment="1">
      <alignment horizontal="center" vertical="center"/>
    </xf>
    <xf numFmtId="0" fontId="70" fillId="0" borderId="10" xfId="0" applyFont="1" applyFill="1" applyBorder="1" applyAlignment="1">
      <alignment horizontal="center" vertical="center"/>
    </xf>
    <xf numFmtId="0" fontId="87" fillId="38" borderId="10" xfId="0" applyFont="1" applyFill="1" applyBorder="1" applyAlignment="1">
      <alignment horizontal="center" vertical="center"/>
    </xf>
    <xf numFmtId="43" fontId="83" fillId="38" borderId="10" xfId="22" applyFont="1" applyFill="1" applyBorder="1" applyAlignment="1">
      <alignment horizontal="right" vertical="center"/>
    </xf>
    <xf numFmtId="43" fontId="87" fillId="0" borderId="10" xfId="22" applyFont="1" applyFill="1" applyBorder="1" applyAlignment="1">
      <alignment horizontal="right" vertical="center"/>
    </xf>
    <xf numFmtId="43" fontId="87" fillId="36" borderId="10" xfId="22" applyFont="1" applyFill="1" applyBorder="1" applyAlignment="1">
      <alignment horizontal="center" vertical="center" wrapText="1"/>
    </xf>
    <xf numFmtId="43" fontId="88" fillId="36" borderId="10" xfId="22" applyFont="1" applyFill="1" applyBorder="1" applyAlignment="1">
      <alignment horizontal="center" vertical="center" wrapText="1"/>
    </xf>
    <xf numFmtId="43" fontId="70" fillId="0" borderId="10" xfId="22" applyFont="1" applyFill="1" applyBorder="1" applyAlignment="1">
      <alignment horizontal="right" vertical="center"/>
    </xf>
    <xf numFmtId="43" fontId="83" fillId="36" borderId="10" xfId="0" applyNumberFormat="1" applyFont="1" applyFill="1" applyBorder="1" applyAlignment="1">
      <alignment vertical="center" wrapText="1"/>
    </xf>
    <xf numFmtId="43" fontId="87" fillId="0" borderId="10" xfId="22" applyFont="1" applyFill="1" applyBorder="1" applyAlignment="1">
      <alignment horizontal="center" vertical="center" wrapText="1"/>
    </xf>
    <xf numFmtId="43" fontId="83" fillId="36" borderId="0" xfId="0" applyNumberFormat="1" applyFont="1" applyFill="1" applyAlignment="1">
      <alignment horizontal="center" vertical="center"/>
    </xf>
    <xf numFmtId="43" fontId="83" fillId="0" borderId="0" xfId="0" applyNumberFormat="1" applyFont="1" applyFill="1" applyAlignment="1">
      <alignment horizontal="center" vertical="center"/>
    </xf>
    <xf numFmtId="0" fontId="87" fillId="0" borderId="0" xfId="0" applyFont="1" applyFill="1" applyBorder="1" applyAlignment="1">
      <alignment horizontal="center" vertical="center" wrapText="1"/>
    </xf>
    <xf numFmtId="0" fontId="87" fillId="36" borderId="0" xfId="0" applyFont="1" applyFill="1" applyAlignment="1">
      <alignment vertical="center"/>
    </xf>
    <xf numFmtId="0" fontId="87" fillId="36" borderId="0" xfId="0" applyFont="1" applyFill="1" applyBorder="1" applyAlignment="1">
      <alignment horizontal="center" vertical="center" wrapText="1"/>
    </xf>
    <xf numFmtId="43" fontId="83" fillId="36" borderId="0" xfId="0" applyNumberFormat="1" applyFont="1" applyFill="1" applyAlignment="1">
      <alignment vertical="center"/>
    </xf>
    <xf numFmtId="0" fontId="88" fillId="33" borderId="0" xfId="0" applyFont="1" applyFill="1" applyAlignment="1">
      <alignment vertical="center"/>
    </xf>
    <xf numFmtId="0" fontId="87" fillId="36" borderId="0" xfId="0" applyFont="1" applyFill="1" applyAlignment="1">
      <alignment horizontal="center" vertical="center"/>
    </xf>
    <xf numFmtId="43" fontId="84" fillId="36" borderId="10" xfId="22" applyFont="1" applyFill="1" applyBorder="1" applyAlignment="1">
      <alignment horizontal="center" vertical="center"/>
    </xf>
    <xf numFmtId="0" fontId="104" fillId="0" borderId="13" xfId="0" applyFont="1" applyBorder="1" applyAlignment="1">
      <alignment horizontal="left" vertical="center"/>
    </xf>
    <xf numFmtId="0" fontId="106" fillId="0" borderId="14" xfId="0" applyFont="1" applyBorder="1" applyAlignment="1">
      <alignment horizontal="center" vertical="center" wrapText="1"/>
    </xf>
    <xf numFmtId="0" fontId="106" fillId="0" borderId="15" xfId="0" applyFont="1" applyBorder="1" applyAlignment="1">
      <alignment horizontal="left" vertical="center" wrapText="1"/>
    </xf>
    <xf numFmtId="43" fontId="108" fillId="0" borderId="10" xfId="22" applyFont="1" applyFill="1" applyBorder="1" applyAlignment="1">
      <alignment horizontal="center" vertical="center" wrapText="1"/>
    </xf>
    <xf numFmtId="0" fontId="104" fillId="0" borderId="13" xfId="0" applyFont="1" applyBorder="1" applyAlignment="1">
      <alignment horizontal="center" vertical="center"/>
    </xf>
    <xf numFmtId="0" fontId="104" fillId="0" borderId="14" xfId="0" applyFont="1" applyBorder="1" applyAlignment="1">
      <alignment horizontal="center" vertical="center"/>
    </xf>
    <xf numFmtId="0" fontId="104" fillId="0" borderId="15" xfId="0" applyFont="1" applyBorder="1" applyAlignment="1">
      <alignment horizontal="center" vertical="center"/>
    </xf>
    <xf numFmtId="0" fontId="109" fillId="0" borderId="0" xfId="0" applyFont="1" applyAlignment="1">
      <alignment horizontal="center" vertical="center"/>
    </xf>
    <xf numFmtId="0" fontId="103" fillId="0" borderId="0" xfId="0" applyFont="1" applyAlignment="1">
      <alignment horizontal="left" vertical="center"/>
    </xf>
    <xf numFmtId="0" fontId="109" fillId="0" borderId="0" xfId="0" applyFont="1" applyAlignment="1">
      <alignment horizontal="left" vertical="center"/>
    </xf>
    <xf numFmtId="49" fontId="109" fillId="0" borderId="0" xfId="0" applyNumberFormat="1" applyFont="1" applyAlignment="1">
      <alignment horizontal="left" vertical="center"/>
    </xf>
    <xf numFmtId="43" fontId="109" fillId="0" borderId="0" xfId="22" applyFont="1" applyFill="1" applyAlignment="1">
      <alignment horizontal="center" vertical="center"/>
    </xf>
    <xf numFmtId="43" fontId="83" fillId="36" borderId="10" xfId="22" applyFont="1" applyFill="1" applyBorder="1" applyAlignment="1">
      <alignment horizontal="center" vertical="center"/>
    </xf>
    <xf numFmtId="43" fontId="107" fillId="0" borderId="10" xfId="22" applyFont="1" applyFill="1" applyBorder="1" applyAlignment="1">
      <alignment horizontal="center" vertical="center" wrapText="1"/>
    </xf>
    <xf numFmtId="43" fontId="109" fillId="0" borderId="0" xfId="22" applyFont="1" applyAlignment="1">
      <alignment horizontal="center" vertical="center"/>
    </xf>
    <xf numFmtId="0" fontId="110" fillId="0" borderId="0" xfId="0" applyFont="1" applyAlignment="1">
      <alignment horizontal="left" vertical="center"/>
    </xf>
    <xf numFmtId="43" fontId="83" fillId="36" borderId="10" xfId="22" applyFont="1" applyFill="1" applyBorder="1" applyAlignment="1">
      <alignment vertical="center" wrapText="1"/>
    </xf>
    <xf numFmtId="43" fontId="107" fillId="0" borderId="10" xfId="22" applyFont="1" applyBorder="1" applyAlignment="1">
      <alignment horizontal="left" vertical="center" wrapText="1"/>
    </xf>
    <xf numFmtId="43" fontId="100" fillId="0" borderId="10" xfId="22" applyFont="1" applyBorder="1" applyAlignment="1">
      <alignment horizontal="right" vertical="center"/>
    </xf>
    <xf numFmtId="0" fontId="100" fillId="0" borderId="10" xfId="0" applyFont="1" applyBorder="1" applyAlignment="1">
      <alignment horizontal="left" vertical="center" wrapText="1"/>
    </xf>
    <xf numFmtId="43" fontId="100" fillId="0" borderId="10" xfId="22" applyFont="1" applyBorder="1" applyAlignment="1">
      <alignment horizontal="left" vertical="center"/>
    </xf>
    <xf numFmtId="43" fontId="109" fillId="0" borderId="0" xfId="22" applyFont="1" applyAlignment="1">
      <alignment horizontal="left" vertical="center"/>
    </xf>
    <xf numFmtId="49" fontId="2" fillId="39" borderId="10" xfId="0" applyNumberFormat="1" applyFont="1" applyFill="1" applyBorder="1" applyAlignment="1" quotePrefix="1">
      <alignment horizontal="left" vertical="center" wrapText="1"/>
    </xf>
    <xf numFmtId="49" fontId="2" fillId="0" borderId="10" xfId="0" applyNumberFormat="1" applyFont="1" applyFill="1" applyBorder="1" applyAlignment="1" quotePrefix="1">
      <alignment horizontal="left" vertical="center" wrapText="1"/>
    </xf>
    <xf numFmtId="49" fontId="2" fillId="39" borderId="0" xfId="0" applyNumberFormat="1" applyFont="1" applyFill="1" applyAlignment="1" quotePrefix="1">
      <alignment horizontal="left" vertical="center"/>
    </xf>
    <xf numFmtId="0" fontId="2" fillId="0" borderId="10" xfId="0" applyFont="1" applyFill="1" applyBorder="1" applyAlignment="1" quotePrefix="1">
      <alignment horizontal="left" vertical="center" wrapText="1"/>
    </xf>
    <xf numFmtId="49" fontId="2" fillId="39" borderId="10" xfId="0" applyNumberFormat="1" applyFont="1" applyFill="1" applyBorder="1" applyAlignment="1" quotePrefix="1">
      <alignment horizontal="left" vertical="center"/>
    </xf>
    <xf numFmtId="49" fontId="4" fillId="0" borderId="10" xfId="0" applyNumberFormat="1" applyFont="1" applyFill="1" applyBorder="1" applyAlignment="1" quotePrefix="1">
      <alignment horizontal="center" vertical="center" wrapText="1"/>
    </xf>
    <xf numFmtId="0" fontId="4" fillId="0" borderId="10" xfId="0" applyFont="1" applyFill="1" applyBorder="1" applyAlignment="1" quotePrefix="1">
      <alignment horizontal="center" vertical="center"/>
    </xf>
    <xf numFmtId="0" fontId="4" fillId="0" borderId="10" xfId="0" applyFont="1" applyFill="1" applyBorder="1" applyAlignment="1" quotePrefix="1">
      <alignment horizontal="center" vertical="center" wrapText="1"/>
    </xf>
    <xf numFmtId="49" fontId="2" fillId="34" borderId="10" xfId="0" applyNumberFormat="1" applyFont="1" applyFill="1" applyBorder="1" applyAlignment="1" quotePrefix="1">
      <alignment horizontal="left" vertical="center" wrapText="1"/>
    </xf>
    <xf numFmtId="49" fontId="3" fillId="34" borderId="10" xfId="0" applyNumberFormat="1" applyFont="1" applyFill="1" applyBorder="1" applyAlignment="1" quotePrefix="1">
      <alignment horizontal="left" vertical="center" wrapText="1"/>
    </xf>
    <xf numFmtId="49" fontId="2" fillId="34" borderId="10" xfId="0" applyNumberFormat="1" applyFont="1" applyFill="1" applyBorder="1" applyAlignment="1" quotePrefix="1">
      <alignment horizontal="left" vertical="center" wrapText="1"/>
    </xf>
    <xf numFmtId="49" fontId="2" fillId="34" borderId="0" xfId="0" applyNumberFormat="1" applyFont="1" applyFill="1" applyAlignment="1" quotePrefix="1">
      <alignment horizontal="left" vertical="center"/>
    </xf>
    <xf numFmtId="0" fontId="2" fillId="34" borderId="10" xfId="0" applyFont="1" applyFill="1" applyBorder="1" applyAlignment="1" quotePrefix="1">
      <alignment horizontal="left" vertical="center" wrapText="1"/>
    </xf>
    <xf numFmtId="49" fontId="2" fillId="34" borderId="10" xfId="0" applyNumberFormat="1" applyFont="1" applyFill="1" applyBorder="1" applyAlignment="1" quotePrefix="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pageSetUpPr fitToPage="1"/>
  </sheetPr>
  <dimension ref="A1:AG75"/>
  <sheetViews>
    <sheetView zoomScale="55" zoomScaleNormal="55" zoomScaleSheetLayoutView="100" workbookViewId="0" topLeftCell="A1">
      <pane xSplit="4" ySplit="5" topLeftCell="G52" activePane="bottomRight" state="frozen"/>
      <selection pane="bottomRight" activeCell="AF57" sqref="AF57"/>
    </sheetView>
  </sheetViews>
  <sheetFormatPr defaultColWidth="9.00390625" defaultRowHeight="15"/>
  <cols>
    <col min="1" max="1" width="7.57421875" style="230" customWidth="1"/>
    <col min="2" max="2" width="11.00390625" style="229" customWidth="1"/>
    <col min="3" max="3" width="8.7109375" style="230" customWidth="1"/>
    <col min="4" max="4" width="16.7109375" style="230" customWidth="1"/>
    <col min="5" max="5" width="16.7109375" style="231" customWidth="1"/>
    <col min="6" max="6" width="19.7109375" style="232" customWidth="1"/>
    <col min="7" max="7" width="13.8515625" style="233" customWidth="1"/>
    <col min="8" max="8" width="11.28125" style="234" customWidth="1"/>
    <col min="9" max="9" width="7.00390625" style="235" customWidth="1"/>
    <col min="10" max="10" width="13.140625" style="235" customWidth="1"/>
    <col min="11" max="11" width="10.140625" style="234" customWidth="1"/>
    <col min="12" max="13" width="9.140625" style="230" customWidth="1"/>
    <col min="14" max="16" width="8.140625" style="230" customWidth="1"/>
    <col min="17" max="17" width="9.140625" style="230" customWidth="1"/>
    <col min="18" max="23" width="8.140625" style="230" customWidth="1"/>
    <col min="24" max="24" width="9.140625" style="231" customWidth="1"/>
    <col min="25" max="25" width="12.8515625" style="236" customWidth="1"/>
    <col min="26" max="26" width="12.57421875" style="230" customWidth="1"/>
    <col min="27" max="27" width="10.140625" style="236" customWidth="1"/>
    <col min="28" max="28" width="13.8515625" style="237" customWidth="1"/>
    <col min="29" max="31" width="10.57421875" style="237" customWidth="1"/>
    <col min="32" max="32" width="31.28125" style="238" customWidth="1"/>
    <col min="33" max="33" width="46.00390625" style="231" customWidth="1"/>
    <col min="34" max="16384" width="9.00390625" style="231" customWidth="1"/>
  </cols>
  <sheetData>
    <row r="1" spans="1:2" ht="20.25">
      <c r="A1" s="239" t="s">
        <v>0</v>
      </c>
      <c r="B1" s="239"/>
    </row>
    <row r="2" spans="1:25" ht="28.5" customHeight="1">
      <c r="A2" s="240" t="s">
        <v>1</v>
      </c>
      <c r="B2" s="240"/>
      <c r="C2" s="240"/>
      <c r="D2" s="241"/>
      <c r="E2" s="240"/>
      <c r="F2" s="240"/>
      <c r="G2" s="240"/>
      <c r="H2" s="242"/>
      <c r="I2" s="290"/>
      <c r="J2" s="290"/>
      <c r="K2" s="242"/>
      <c r="L2" s="240"/>
      <c r="M2" s="240"/>
      <c r="N2" s="240"/>
      <c r="O2" s="240"/>
      <c r="P2" s="240"/>
      <c r="Q2" s="240"/>
      <c r="R2" s="240"/>
      <c r="S2" s="240"/>
      <c r="T2" s="240"/>
      <c r="U2" s="240"/>
      <c r="V2" s="240"/>
      <c r="W2" s="240"/>
      <c r="X2" s="240"/>
      <c r="Y2" s="290"/>
    </row>
    <row r="3" spans="1:25" ht="30.75" customHeight="1">
      <c r="A3" s="243" t="s">
        <v>2</v>
      </c>
      <c r="B3" s="243"/>
      <c r="C3" s="243"/>
      <c r="D3" s="243"/>
      <c r="E3" s="243"/>
      <c r="F3" s="243"/>
      <c r="G3" s="243"/>
      <c r="H3" s="243"/>
      <c r="I3" s="243"/>
      <c r="J3" s="243"/>
      <c r="K3" s="243"/>
      <c r="L3" s="243"/>
      <c r="M3" s="243"/>
      <c r="N3" s="243"/>
      <c r="O3" s="243"/>
      <c r="P3" s="243"/>
      <c r="Q3" s="243"/>
      <c r="R3" s="243"/>
      <c r="S3" s="243"/>
      <c r="T3" s="243"/>
      <c r="U3" s="243"/>
      <c r="V3" s="243"/>
      <c r="W3" s="243"/>
      <c r="X3" s="243"/>
      <c r="Y3" s="243"/>
    </row>
    <row r="4" spans="1:32" ht="57" customHeight="1">
      <c r="A4" s="244" t="s">
        <v>3</v>
      </c>
      <c r="B4" s="245" t="s">
        <v>4</v>
      </c>
      <c r="C4" s="245" t="s">
        <v>5</v>
      </c>
      <c r="D4" s="245" t="s">
        <v>6</v>
      </c>
      <c r="E4" s="245" t="s">
        <v>7</v>
      </c>
      <c r="F4" s="246" t="s">
        <v>8</v>
      </c>
      <c r="G4" s="247" t="s">
        <v>9</v>
      </c>
      <c r="H4" s="245" t="s">
        <v>10</v>
      </c>
      <c r="I4" s="249"/>
      <c r="J4" s="249"/>
      <c r="K4" s="245" t="s">
        <v>11</v>
      </c>
      <c r="L4" s="249"/>
      <c r="M4" s="249"/>
      <c r="N4" s="249"/>
      <c r="O4" s="249"/>
      <c r="P4" s="249"/>
      <c r="Q4" s="249"/>
      <c r="R4" s="249"/>
      <c r="S4" s="249"/>
      <c r="T4" s="249"/>
      <c r="U4" s="249"/>
      <c r="V4" s="249"/>
      <c r="W4" s="249"/>
      <c r="X4" s="245" t="s">
        <v>12</v>
      </c>
      <c r="Y4" s="303" t="s">
        <v>13</v>
      </c>
      <c r="Z4" s="304" t="s">
        <v>14</v>
      </c>
      <c r="AA4" s="305" t="s">
        <v>15</v>
      </c>
      <c r="AB4" s="305" t="s">
        <v>16</v>
      </c>
      <c r="AC4" s="306" t="s">
        <v>17</v>
      </c>
      <c r="AD4" s="306" t="s">
        <v>18</v>
      </c>
      <c r="AE4" s="306" t="s">
        <v>19</v>
      </c>
      <c r="AF4" s="307" t="s">
        <v>20</v>
      </c>
    </row>
    <row r="5" spans="1:32" ht="67.5" customHeight="1">
      <c r="A5" s="248"/>
      <c r="B5" s="249"/>
      <c r="C5" s="249"/>
      <c r="D5" s="249"/>
      <c r="E5" s="249"/>
      <c r="F5" s="250"/>
      <c r="G5" s="251"/>
      <c r="H5" s="252" t="s">
        <v>21</v>
      </c>
      <c r="I5" s="291" t="s">
        <v>22</v>
      </c>
      <c r="J5" s="291" t="s">
        <v>23</v>
      </c>
      <c r="K5" s="292" t="s">
        <v>21</v>
      </c>
      <c r="L5" s="293" t="s">
        <v>24</v>
      </c>
      <c r="M5" s="293" t="s">
        <v>25</v>
      </c>
      <c r="N5" s="293" t="s">
        <v>26</v>
      </c>
      <c r="O5" s="245" t="s">
        <v>27</v>
      </c>
      <c r="P5" s="245" t="s">
        <v>28</v>
      </c>
      <c r="Q5" s="245" t="s">
        <v>29</v>
      </c>
      <c r="R5" s="245" t="s">
        <v>30</v>
      </c>
      <c r="S5" s="245" t="s">
        <v>31</v>
      </c>
      <c r="T5" s="245" t="s">
        <v>32</v>
      </c>
      <c r="U5" s="245" t="s">
        <v>33</v>
      </c>
      <c r="V5" s="245" t="s">
        <v>34</v>
      </c>
      <c r="W5" s="245" t="s">
        <v>35</v>
      </c>
      <c r="X5" s="249"/>
      <c r="Y5" s="308"/>
      <c r="Z5" s="309"/>
      <c r="AA5" s="310"/>
      <c r="AB5" s="310"/>
      <c r="AC5" s="311"/>
      <c r="AD5" s="311"/>
      <c r="AE5" s="311"/>
      <c r="AF5" s="312"/>
    </row>
    <row r="6" spans="1:32" s="222" customFormat="1" ht="37.5" customHeight="1">
      <c r="A6" s="253">
        <v>1</v>
      </c>
      <c r="B6" s="254" t="s">
        <v>36</v>
      </c>
      <c r="C6" s="255" t="s">
        <v>37</v>
      </c>
      <c r="D6" s="255" t="s">
        <v>38</v>
      </c>
      <c r="E6" s="255" t="s">
        <v>39</v>
      </c>
      <c r="F6" s="256" t="s">
        <v>40</v>
      </c>
      <c r="G6" s="257">
        <v>15025740300</v>
      </c>
      <c r="H6" s="258">
        <f aca="true" t="shared" si="0" ref="H6:H12">SUM(I6:J6)</f>
        <v>61.2</v>
      </c>
      <c r="I6" s="294">
        <v>1.2</v>
      </c>
      <c r="J6" s="294">
        <v>60</v>
      </c>
      <c r="K6" s="258">
        <f aca="true" t="shared" si="1" ref="K6:K12">SUM(L6:W6)</f>
        <v>62.62</v>
      </c>
      <c r="L6" s="294">
        <v>62.62</v>
      </c>
      <c r="M6" s="294"/>
      <c r="N6" s="294"/>
      <c r="O6" s="294"/>
      <c r="P6" s="294"/>
      <c r="Q6" s="294"/>
      <c r="R6" s="294"/>
      <c r="S6" s="294"/>
      <c r="T6" s="294"/>
      <c r="U6" s="294"/>
      <c r="V6" s="294"/>
      <c r="W6" s="294"/>
      <c r="X6" s="300">
        <v>530</v>
      </c>
      <c r="Y6" s="294">
        <f>X6*AD6</f>
        <v>31800</v>
      </c>
      <c r="Z6" s="285" t="s">
        <v>41</v>
      </c>
      <c r="AA6" s="313">
        <v>62.62</v>
      </c>
      <c r="AB6" s="314">
        <v>60</v>
      </c>
      <c r="AC6" s="314">
        <v>63.44</v>
      </c>
      <c r="AD6" s="314">
        <f>MIN(AA6:AC6)</f>
        <v>60</v>
      </c>
      <c r="AE6" s="314">
        <f>AA6-AD6</f>
        <v>2.6199999999999974</v>
      </c>
      <c r="AF6" s="315"/>
    </row>
    <row r="7" spans="1:32" s="222" customFormat="1" ht="37.5" customHeight="1">
      <c r="A7" s="253">
        <v>2</v>
      </c>
      <c r="B7" s="254" t="s">
        <v>36</v>
      </c>
      <c r="C7" s="255" t="s">
        <v>37</v>
      </c>
      <c r="D7" s="255" t="s">
        <v>42</v>
      </c>
      <c r="E7" s="255" t="s">
        <v>43</v>
      </c>
      <c r="F7" s="369" t="s">
        <v>44</v>
      </c>
      <c r="G7" s="257">
        <v>15823610889</v>
      </c>
      <c r="H7" s="258">
        <f t="shared" si="0"/>
        <v>50.19</v>
      </c>
      <c r="I7" s="294"/>
      <c r="J7" s="294">
        <v>50.19</v>
      </c>
      <c r="K7" s="258">
        <f t="shared" si="1"/>
        <v>50.19</v>
      </c>
      <c r="L7" s="294"/>
      <c r="M7" s="294">
        <v>48</v>
      </c>
      <c r="N7" s="294"/>
      <c r="O7" s="294">
        <v>2.19</v>
      </c>
      <c r="P7" s="294"/>
      <c r="Q7" s="294"/>
      <c r="R7" s="294"/>
      <c r="S7" s="294"/>
      <c r="T7" s="294"/>
      <c r="U7" s="294"/>
      <c r="V7" s="294"/>
      <c r="W7" s="294"/>
      <c r="X7" s="300">
        <v>530</v>
      </c>
      <c r="Y7" s="294">
        <f aca="true" t="shared" si="2" ref="Y7:Y49">X7*AD7</f>
        <v>0</v>
      </c>
      <c r="Z7" s="285" t="s">
        <v>41</v>
      </c>
      <c r="AA7" s="313">
        <v>50.19</v>
      </c>
      <c r="AB7" s="314">
        <v>50</v>
      </c>
      <c r="AC7" s="314">
        <v>56.66</v>
      </c>
      <c r="AD7" s="314">
        <f>MIN(AA7:AC7)-50</f>
        <v>0</v>
      </c>
      <c r="AE7" s="314">
        <f aca="true" t="shared" si="3" ref="AE7:AE70">AA7-AD7</f>
        <v>50.19</v>
      </c>
      <c r="AF7" s="316" t="s">
        <v>45</v>
      </c>
    </row>
    <row r="8" spans="1:32" s="222" customFormat="1" ht="37.5" customHeight="1">
      <c r="A8" s="253">
        <v>3</v>
      </c>
      <c r="B8" s="254" t="s">
        <v>36</v>
      </c>
      <c r="C8" s="260" t="s">
        <v>37</v>
      </c>
      <c r="D8" s="255" t="s">
        <v>46</v>
      </c>
      <c r="E8" s="255" t="s">
        <v>47</v>
      </c>
      <c r="F8" s="256" t="s">
        <v>48</v>
      </c>
      <c r="G8" s="257">
        <v>13648275815</v>
      </c>
      <c r="H8" s="258">
        <f t="shared" si="0"/>
        <v>365</v>
      </c>
      <c r="I8" s="294"/>
      <c r="J8" s="294">
        <v>365</v>
      </c>
      <c r="K8" s="258">
        <f t="shared" si="1"/>
        <v>365</v>
      </c>
      <c r="L8" s="294"/>
      <c r="M8" s="294">
        <v>65</v>
      </c>
      <c r="N8" s="294"/>
      <c r="O8" s="294"/>
      <c r="P8" s="294"/>
      <c r="Q8" s="294"/>
      <c r="R8" s="294"/>
      <c r="S8" s="294"/>
      <c r="T8" s="294">
        <v>300</v>
      </c>
      <c r="U8" s="294"/>
      <c r="V8" s="294"/>
      <c r="W8" s="294"/>
      <c r="X8" s="300">
        <v>530</v>
      </c>
      <c r="Y8" s="294">
        <f t="shared" si="2"/>
        <v>148135</v>
      </c>
      <c r="Z8" s="285" t="s">
        <v>41</v>
      </c>
      <c r="AA8" s="313">
        <v>365</v>
      </c>
      <c r="AB8" s="314">
        <v>282</v>
      </c>
      <c r="AC8" s="314">
        <v>279.5</v>
      </c>
      <c r="AD8" s="314">
        <f aca="true" t="shared" si="4" ref="AD8:AD66">MIN(AA8:AC8)</f>
        <v>279.5</v>
      </c>
      <c r="AE8" s="314">
        <f t="shared" si="3"/>
        <v>85.5</v>
      </c>
      <c r="AF8" s="315"/>
    </row>
    <row r="9" spans="1:32" s="222" customFormat="1" ht="37.5" customHeight="1">
      <c r="A9" s="253">
        <v>4</v>
      </c>
      <c r="B9" s="254" t="s">
        <v>36</v>
      </c>
      <c r="C9" s="260" t="s">
        <v>37</v>
      </c>
      <c r="D9" s="255" t="s">
        <v>49</v>
      </c>
      <c r="E9" s="255" t="s">
        <v>50</v>
      </c>
      <c r="F9" s="369" t="s">
        <v>51</v>
      </c>
      <c r="G9" s="257">
        <v>15923789988</v>
      </c>
      <c r="H9" s="258">
        <f t="shared" si="0"/>
        <v>350</v>
      </c>
      <c r="I9" s="294"/>
      <c r="J9" s="294">
        <v>350</v>
      </c>
      <c r="K9" s="258">
        <f t="shared" si="1"/>
        <v>350</v>
      </c>
      <c r="L9" s="294"/>
      <c r="M9" s="294">
        <v>160</v>
      </c>
      <c r="N9" s="294"/>
      <c r="O9" s="294"/>
      <c r="P9" s="294"/>
      <c r="Q9" s="294">
        <v>190</v>
      </c>
      <c r="R9" s="294"/>
      <c r="S9" s="294"/>
      <c r="T9" s="294"/>
      <c r="U9" s="294"/>
      <c r="V9" s="294"/>
      <c r="W9" s="294"/>
      <c r="X9" s="300">
        <v>530</v>
      </c>
      <c r="Y9" s="294">
        <f t="shared" si="2"/>
        <v>160590</v>
      </c>
      <c r="Z9" s="285" t="s">
        <v>41</v>
      </c>
      <c r="AA9" s="313">
        <v>350</v>
      </c>
      <c r="AB9" s="314">
        <v>303</v>
      </c>
      <c r="AC9" s="314">
        <v>326.93</v>
      </c>
      <c r="AD9" s="314">
        <f t="shared" si="4"/>
        <v>303</v>
      </c>
      <c r="AE9" s="314">
        <f t="shared" si="3"/>
        <v>47</v>
      </c>
      <c r="AF9" s="315"/>
    </row>
    <row r="10" spans="1:32" s="222" customFormat="1" ht="37.5" customHeight="1">
      <c r="A10" s="253">
        <v>5</v>
      </c>
      <c r="B10" s="254" t="s">
        <v>36</v>
      </c>
      <c r="C10" s="255" t="s">
        <v>37</v>
      </c>
      <c r="D10" s="255" t="s">
        <v>52</v>
      </c>
      <c r="E10" s="255" t="s">
        <v>53</v>
      </c>
      <c r="F10" s="369" t="s">
        <v>54</v>
      </c>
      <c r="G10" s="257">
        <v>13896816387</v>
      </c>
      <c r="H10" s="258">
        <f t="shared" si="0"/>
        <v>150</v>
      </c>
      <c r="I10" s="294"/>
      <c r="J10" s="294">
        <v>150</v>
      </c>
      <c r="K10" s="258">
        <f t="shared" si="1"/>
        <v>150</v>
      </c>
      <c r="L10" s="294"/>
      <c r="M10" s="294"/>
      <c r="N10" s="294"/>
      <c r="O10" s="294"/>
      <c r="P10" s="294"/>
      <c r="Q10" s="294"/>
      <c r="R10" s="294"/>
      <c r="S10" s="294"/>
      <c r="T10" s="294">
        <v>150</v>
      </c>
      <c r="U10" s="294"/>
      <c r="V10" s="294"/>
      <c r="W10" s="294"/>
      <c r="X10" s="300">
        <v>530</v>
      </c>
      <c r="Y10" s="294">
        <f t="shared" si="2"/>
        <v>74730</v>
      </c>
      <c r="Z10" s="285" t="s">
        <v>41</v>
      </c>
      <c r="AA10" s="313">
        <v>150</v>
      </c>
      <c r="AB10" s="314">
        <v>141</v>
      </c>
      <c r="AC10" s="314">
        <v>145.74</v>
      </c>
      <c r="AD10" s="314">
        <f t="shared" si="4"/>
        <v>141</v>
      </c>
      <c r="AE10" s="314">
        <f t="shared" si="3"/>
        <v>9</v>
      </c>
      <c r="AF10" s="315"/>
    </row>
    <row r="11" spans="1:32" s="222" customFormat="1" ht="37.5" customHeight="1">
      <c r="A11" s="253">
        <v>6</v>
      </c>
      <c r="B11" s="254" t="s">
        <v>36</v>
      </c>
      <c r="C11" s="260" t="s">
        <v>37</v>
      </c>
      <c r="D11" s="255" t="s">
        <v>55</v>
      </c>
      <c r="E11" s="255" t="s">
        <v>56</v>
      </c>
      <c r="F11" s="369" t="s">
        <v>57</v>
      </c>
      <c r="G11" s="257">
        <v>18340468888</v>
      </c>
      <c r="H11" s="258">
        <f t="shared" si="0"/>
        <v>150</v>
      </c>
      <c r="I11" s="294"/>
      <c r="J11" s="294">
        <v>150</v>
      </c>
      <c r="K11" s="258">
        <f t="shared" si="1"/>
        <v>150</v>
      </c>
      <c r="L11" s="294"/>
      <c r="M11" s="294">
        <v>150</v>
      </c>
      <c r="N11" s="294"/>
      <c r="O11" s="294"/>
      <c r="P11" s="294"/>
      <c r="Q11" s="294"/>
      <c r="R11" s="294"/>
      <c r="S11" s="294"/>
      <c r="T11" s="294"/>
      <c r="U11" s="294"/>
      <c r="V11" s="294"/>
      <c r="W11" s="294"/>
      <c r="X11" s="300">
        <v>300</v>
      </c>
      <c r="Y11" s="294">
        <f t="shared" si="2"/>
        <v>21300</v>
      </c>
      <c r="Z11" s="317" t="s">
        <v>58</v>
      </c>
      <c r="AA11" s="313">
        <v>150</v>
      </c>
      <c r="AB11" s="314">
        <v>71</v>
      </c>
      <c r="AC11" s="314">
        <v>87.39</v>
      </c>
      <c r="AD11" s="314">
        <f t="shared" si="4"/>
        <v>71</v>
      </c>
      <c r="AE11" s="314">
        <f t="shared" si="3"/>
        <v>79</v>
      </c>
      <c r="AF11" s="318" t="s">
        <v>59</v>
      </c>
    </row>
    <row r="12" spans="1:32" s="222" customFormat="1" ht="41.25" customHeight="1">
      <c r="A12" s="253">
        <v>7</v>
      </c>
      <c r="B12" s="254" t="s">
        <v>60</v>
      </c>
      <c r="C12" s="255" t="s">
        <v>37</v>
      </c>
      <c r="D12" s="255" t="s">
        <v>61</v>
      </c>
      <c r="E12" s="255" t="s">
        <v>62</v>
      </c>
      <c r="F12" s="256" t="s">
        <v>63</v>
      </c>
      <c r="G12" s="257">
        <v>13896838009</v>
      </c>
      <c r="H12" s="258">
        <f t="shared" si="0"/>
        <v>136.05</v>
      </c>
      <c r="I12" s="294"/>
      <c r="J12" s="294">
        <v>136.05</v>
      </c>
      <c r="K12" s="258">
        <f t="shared" si="1"/>
        <v>136.05</v>
      </c>
      <c r="L12" s="294"/>
      <c r="M12" s="294">
        <v>136.05</v>
      </c>
      <c r="N12" s="294"/>
      <c r="O12" s="294"/>
      <c r="P12" s="294"/>
      <c r="Q12" s="294"/>
      <c r="R12" s="294"/>
      <c r="S12" s="294"/>
      <c r="T12" s="294"/>
      <c r="U12" s="294"/>
      <c r="V12" s="294"/>
      <c r="W12" s="294"/>
      <c r="X12" s="300">
        <v>530</v>
      </c>
      <c r="Y12" s="294">
        <f t="shared" si="2"/>
        <v>72106.5</v>
      </c>
      <c r="Z12" s="285" t="s">
        <v>41</v>
      </c>
      <c r="AA12" s="313">
        <v>136.05</v>
      </c>
      <c r="AB12" s="319">
        <v>142.51</v>
      </c>
      <c r="AC12" s="314">
        <v>139.7</v>
      </c>
      <c r="AD12" s="320">
        <f t="shared" si="4"/>
        <v>136.05</v>
      </c>
      <c r="AE12" s="314">
        <f t="shared" si="3"/>
        <v>0</v>
      </c>
      <c r="AF12" s="316" t="s">
        <v>64</v>
      </c>
    </row>
    <row r="13" spans="1:32" s="222" customFormat="1" ht="41.25" customHeight="1">
      <c r="A13" s="253">
        <v>8</v>
      </c>
      <c r="B13" s="254" t="s">
        <v>60</v>
      </c>
      <c r="C13" s="255" t="s">
        <v>37</v>
      </c>
      <c r="D13" s="255" t="s">
        <v>65</v>
      </c>
      <c r="E13" s="255" t="s">
        <v>66</v>
      </c>
      <c r="F13" s="256" t="s">
        <v>67</v>
      </c>
      <c r="G13" s="257">
        <v>13310297128</v>
      </c>
      <c r="H13" s="258">
        <f aca="true" t="shared" si="5" ref="H13:H14">SUM(I13:J13)</f>
        <v>57.6</v>
      </c>
      <c r="I13" s="294"/>
      <c r="J13" s="294">
        <v>57.6</v>
      </c>
      <c r="K13" s="258">
        <f aca="true" t="shared" si="6" ref="K13:K14">SUM(L13:W13)</f>
        <v>57.6</v>
      </c>
      <c r="L13" s="294">
        <v>13</v>
      </c>
      <c r="M13" s="294">
        <v>44.6</v>
      </c>
      <c r="N13" s="294"/>
      <c r="O13" s="294"/>
      <c r="P13" s="294"/>
      <c r="Q13" s="294"/>
      <c r="R13" s="294"/>
      <c r="S13" s="294"/>
      <c r="T13" s="294"/>
      <c r="U13" s="294"/>
      <c r="V13" s="294"/>
      <c r="W13" s="294"/>
      <c r="X13" s="300">
        <v>530</v>
      </c>
      <c r="Y13" s="294">
        <f t="shared" si="2"/>
        <v>30528</v>
      </c>
      <c r="Z13" s="285" t="s">
        <v>41</v>
      </c>
      <c r="AA13" s="313">
        <v>57.6</v>
      </c>
      <c r="AB13" s="319">
        <v>57.6</v>
      </c>
      <c r="AC13" s="314">
        <v>57.78</v>
      </c>
      <c r="AD13" s="320">
        <f t="shared" si="4"/>
        <v>57.6</v>
      </c>
      <c r="AE13" s="314">
        <f t="shared" si="3"/>
        <v>0</v>
      </c>
      <c r="AF13" s="316" t="s">
        <v>64</v>
      </c>
    </row>
    <row r="14" spans="1:33" s="222" customFormat="1" ht="60">
      <c r="A14" s="253">
        <v>9</v>
      </c>
      <c r="B14" s="254" t="s">
        <v>60</v>
      </c>
      <c r="C14" s="255" t="s">
        <v>37</v>
      </c>
      <c r="D14" s="255" t="s">
        <v>68</v>
      </c>
      <c r="E14" s="255" t="s">
        <v>69</v>
      </c>
      <c r="F14" s="369" t="s">
        <v>70</v>
      </c>
      <c r="G14" s="257">
        <v>13452212683</v>
      </c>
      <c r="H14" s="258">
        <f t="shared" si="5"/>
        <v>270</v>
      </c>
      <c r="I14" s="294"/>
      <c r="J14" s="294">
        <v>270</v>
      </c>
      <c r="K14" s="258">
        <f t="shared" si="6"/>
        <v>270</v>
      </c>
      <c r="L14" s="294"/>
      <c r="M14" s="294">
        <v>270</v>
      </c>
      <c r="N14" s="294"/>
      <c r="O14" s="294"/>
      <c r="P14" s="294"/>
      <c r="R14" s="294"/>
      <c r="S14" s="294"/>
      <c r="T14" s="294"/>
      <c r="U14" s="294"/>
      <c r="V14" s="294"/>
      <c r="W14" s="294"/>
      <c r="X14" s="300">
        <v>530</v>
      </c>
      <c r="Y14" s="294">
        <f t="shared" si="2"/>
        <v>139337</v>
      </c>
      <c r="Z14" s="285" t="s">
        <v>41</v>
      </c>
      <c r="AA14" s="313">
        <v>270</v>
      </c>
      <c r="AB14" s="319">
        <v>270</v>
      </c>
      <c r="AC14" s="314">
        <v>262.9</v>
      </c>
      <c r="AD14" s="320">
        <f t="shared" si="4"/>
        <v>262.9</v>
      </c>
      <c r="AE14" s="314">
        <f t="shared" si="3"/>
        <v>7.100000000000023</v>
      </c>
      <c r="AF14" s="316" t="s">
        <v>64</v>
      </c>
      <c r="AG14" s="318" t="s">
        <v>71</v>
      </c>
    </row>
    <row r="15" spans="1:32" s="222" customFormat="1" ht="49.5" customHeight="1">
      <c r="A15" s="253">
        <v>10</v>
      </c>
      <c r="B15" s="261" t="s">
        <v>72</v>
      </c>
      <c r="C15" s="255" t="s">
        <v>37</v>
      </c>
      <c r="D15" s="262" t="s">
        <v>73</v>
      </c>
      <c r="E15" s="262" t="s">
        <v>74</v>
      </c>
      <c r="F15" s="256" t="s">
        <v>75</v>
      </c>
      <c r="G15" s="257" t="s">
        <v>76</v>
      </c>
      <c r="H15" s="258">
        <f aca="true" t="shared" si="7" ref="H15:H18">SUM(I15:J15)</f>
        <v>180</v>
      </c>
      <c r="I15" s="294"/>
      <c r="J15" s="294">
        <v>180</v>
      </c>
      <c r="K15" s="258">
        <f aca="true" t="shared" si="8" ref="K15:K18">SUM(L15:W15)</f>
        <v>180</v>
      </c>
      <c r="L15" s="294"/>
      <c r="M15" s="294">
        <v>180</v>
      </c>
      <c r="N15" s="294"/>
      <c r="O15" s="294"/>
      <c r="P15" s="294"/>
      <c r="Q15" s="294"/>
      <c r="R15" s="294"/>
      <c r="S15" s="294"/>
      <c r="T15" s="294"/>
      <c r="U15" s="294"/>
      <c r="V15" s="294"/>
      <c r="W15" s="294"/>
      <c r="X15" s="300">
        <v>300</v>
      </c>
      <c r="Y15" s="294">
        <f t="shared" si="2"/>
        <v>27000</v>
      </c>
      <c r="Z15" s="317" t="s">
        <v>58</v>
      </c>
      <c r="AA15" s="313">
        <v>180</v>
      </c>
      <c r="AB15" s="314">
        <v>180</v>
      </c>
      <c r="AC15" s="321">
        <v>171.52</v>
      </c>
      <c r="AD15" s="314">
        <f>MIN(AA15:AC15,AB15*1000/2000)</f>
        <v>90</v>
      </c>
      <c r="AE15" s="314">
        <f t="shared" si="3"/>
        <v>90</v>
      </c>
      <c r="AF15" s="318" t="s">
        <v>77</v>
      </c>
    </row>
    <row r="16" spans="1:32" s="223" customFormat="1" ht="27" customHeight="1">
      <c r="A16" s="217">
        <v>11</v>
      </c>
      <c r="B16" s="263" t="s">
        <v>78</v>
      </c>
      <c r="C16" s="264" t="s">
        <v>37</v>
      </c>
      <c r="D16" s="265" t="s">
        <v>79</v>
      </c>
      <c r="E16" s="265" t="s">
        <v>80</v>
      </c>
      <c r="F16" s="266" t="s">
        <v>81</v>
      </c>
      <c r="G16" s="267" t="s">
        <v>82</v>
      </c>
      <c r="H16" s="268">
        <f t="shared" si="7"/>
        <v>109.48</v>
      </c>
      <c r="I16" s="295"/>
      <c r="J16" s="295">
        <v>109.48</v>
      </c>
      <c r="K16" s="268">
        <f t="shared" si="8"/>
        <v>75</v>
      </c>
      <c r="L16" s="295">
        <v>30</v>
      </c>
      <c r="M16" s="295">
        <v>25</v>
      </c>
      <c r="N16" s="295"/>
      <c r="O16" s="295"/>
      <c r="P16" s="295"/>
      <c r="Q16" s="295">
        <v>20</v>
      </c>
      <c r="R16" s="295"/>
      <c r="S16" s="295"/>
      <c r="T16" s="295"/>
      <c r="U16" s="295"/>
      <c r="V16" s="295"/>
      <c r="W16" s="295"/>
      <c r="X16" s="219">
        <v>530</v>
      </c>
      <c r="Y16" s="295">
        <f t="shared" si="2"/>
        <v>39750</v>
      </c>
      <c r="Z16" s="284" t="s">
        <v>41</v>
      </c>
      <c r="AA16" s="322">
        <v>75</v>
      </c>
      <c r="AB16" s="323">
        <v>75</v>
      </c>
      <c r="AC16" s="323">
        <v>114.58</v>
      </c>
      <c r="AD16" s="323">
        <f t="shared" si="4"/>
        <v>75</v>
      </c>
      <c r="AE16" s="323">
        <f t="shared" si="3"/>
        <v>0</v>
      </c>
      <c r="AF16" s="324"/>
    </row>
    <row r="17" spans="1:32" s="222" customFormat="1" ht="27" customHeight="1">
      <c r="A17" s="253">
        <v>12</v>
      </c>
      <c r="B17" s="261" t="s">
        <v>78</v>
      </c>
      <c r="C17" s="255" t="s">
        <v>37</v>
      </c>
      <c r="D17" s="262" t="s">
        <v>83</v>
      </c>
      <c r="E17" s="262" t="s">
        <v>84</v>
      </c>
      <c r="F17" s="256" t="s">
        <v>85</v>
      </c>
      <c r="G17" s="257" t="s">
        <v>86</v>
      </c>
      <c r="H17" s="258">
        <f t="shared" si="7"/>
        <v>142.92</v>
      </c>
      <c r="I17" s="294">
        <v>2.92</v>
      </c>
      <c r="J17" s="294">
        <v>140</v>
      </c>
      <c r="K17" s="258">
        <f t="shared" si="8"/>
        <v>140</v>
      </c>
      <c r="L17" s="294"/>
      <c r="M17" s="294"/>
      <c r="N17" s="294"/>
      <c r="O17" s="294">
        <v>140</v>
      </c>
      <c r="P17" s="294"/>
      <c r="Q17" s="294"/>
      <c r="R17" s="294"/>
      <c r="S17" s="294"/>
      <c r="T17" s="294"/>
      <c r="U17" s="294"/>
      <c r="V17" s="294"/>
      <c r="W17" s="294"/>
      <c r="X17" s="300">
        <v>530</v>
      </c>
      <c r="Y17" s="294">
        <f t="shared" si="2"/>
        <v>66780</v>
      </c>
      <c r="Z17" s="285" t="s">
        <v>41</v>
      </c>
      <c r="AA17" s="313">
        <v>140</v>
      </c>
      <c r="AB17" s="314">
        <v>126</v>
      </c>
      <c r="AC17" s="314">
        <v>149.52</v>
      </c>
      <c r="AD17" s="314">
        <f t="shared" si="4"/>
        <v>126</v>
      </c>
      <c r="AE17" s="314">
        <f t="shared" si="3"/>
        <v>14</v>
      </c>
      <c r="AF17" s="315"/>
    </row>
    <row r="18" spans="1:32" s="222" customFormat="1" ht="27" customHeight="1">
      <c r="A18" s="253">
        <v>13</v>
      </c>
      <c r="B18" s="261" t="s">
        <v>78</v>
      </c>
      <c r="C18" s="255" t="s">
        <v>37</v>
      </c>
      <c r="D18" s="262" t="s">
        <v>87</v>
      </c>
      <c r="E18" s="262" t="s">
        <v>88</v>
      </c>
      <c r="F18" s="256" t="s">
        <v>89</v>
      </c>
      <c r="G18" s="257" t="s">
        <v>90</v>
      </c>
      <c r="H18" s="258">
        <f t="shared" si="7"/>
        <v>54.5</v>
      </c>
      <c r="I18" s="294">
        <v>11.5</v>
      </c>
      <c r="J18" s="294">
        <v>43</v>
      </c>
      <c r="K18" s="258">
        <f t="shared" si="8"/>
        <v>54.5</v>
      </c>
      <c r="L18" s="294"/>
      <c r="M18" s="294">
        <v>38.5</v>
      </c>
      <c r="N18" s="294"/>
      <c r="O18" s="294"/>
      <c r="P18" s="294"/>
      <c r="Q18" s="294">
        <v>16</v>
      </c>
      <c r="R18" s="294"/>
      <c r="S18" s="294"/>
      <c r="T18" s="294"/>
      <c r="U18" s="294"/>
      <c r="V18" s="294"/>
      <c r="W18" s="294"/>
      <c r="X18" s="300">
        <v>530</v>
      </c>
      <c r="Y18" s="294">
        <f t="shared" si="2"/>
        <v>26500</v>
      </c>
      <c r="Z18" s="285" t="s">
        <v>41</v>
      </c>
      <c r="AA18" s="313">
        <v>54.5</v>
      </c>
      <c r="AB18" s="314">
        <v>50</v>
      </c>
      <c r="AC18" s="314">
        <v>54.79</v>
      </c>
      <c r="AD18" s="314">
        <f t="shared" si="4"/>
        <v>50</v>
      </c>
      <c r="AE18" s="314">
        <f t="shared" si="3"/>
        <v>4.5</v>
      </c>
      <c r="AF18" s="318"/>
    </row>
    <row r="19" spans="1:32" s="223" customFormat="1" ht="39.75" customHeight="1">
      <c r="A19" s="217">
        <v>14</v>
      </c>
      <c r="B19" s="263" t="s">
        <v>91</v>
      </c>
      <c r="C19" s="269" t="s">
        <v>37</v>
      </c>
      <c r="D19" s="265" t="s">
        <v>92</v>
      </c>
      <c r="E19" s="265" t="s">
        <v>93</v>
      </c>
      <c r="F19" s="370" t="s">
        <v>94</v>
      </c>
      <c r="G19" s="267" t="s">
        <v>95</v>
      </c>
      <c r="H19" s="268">
        <f aca="true" t="shared" si="9" ref="H19:H29">SUM(I19:J19)</f>
        <v>670.17</v>
      </c>
      <c r="I19" s="295"/>
      <c r="J19" s="295">
        <v>670.17</v>
      </c>
      <c r="K19" s="268">
        <f aca="true" t="shared" si="10" ref="K19:K29">SUM(L19:W19)</f>
        <v>670.17</v>
      </c>
      <c r="L19" s="295">
        <v>623.17</v>
      </c>
      <c r="M19" s="295">
        <v>22</v>
      </c>
      <c r="N19" s="295"/>
      <c r="O19" s="295"/>
      <c r="P19" s="295"/>
      <c r="Q19" s="295"/>
      <c r="R19" s="295"/>
      <c r="S19" s="295"/>
      <c r="T19" s="295">
        <v>25</v>
      </c>
      <c r="U19" s="295"/>
      <c r="V19" s="295"/>
      <c r="W19" s="295"/>
      <c r="X19" s="219">
        <v>530</v>
      </c>
      <c r="Y19" s="295">
        <f t="shared" si="2"/>
        <v>355190.1</v>
      </c>
      <c r="Z19" s="284" t="s">
        <v>41</v>
      </c>
      <c r="AA19" s="322">
        <v>670.17</v>
      </c>
      <c r="AB19" s="325">
        <v>670.17</v>
      </c>
      <c r="AC19" s="323">
        <v>716.39</v>
      </c>
      <c r="AD19" s="323">
        <f t="shared" si="4"/>
        <v>670.17</v>
      </c>
      <c r="AE19" s="323">
        <f t="shared" si="3"/>
        <v>0</v>
      </c>
      <c r="AF19" s="324"/>
    </row>
    <row r="20" spans="1:32" s="223" customFormat="1" ht="27" customHeight="1">
      <c r="A20" s="217">
        <v>15</v>
      </c>
      <c r="B20" s="263" t="s">
        <v>91</v>
      </c>
      <c r="C20" s="269" t="s">
        <v>37</v>
      </c>
      <c r="D20" s="265" t="s">
        <v>96</v>
      </c>
      <c r="E20" s="265" t="s">
        <v>97</v>
      </c>
      <c r="F20" s="266" t="s">
        <v>98</v>
      </c>
      <c r="G20" s="267" t="s">
        <v>99</v>
      </c>
      <c r="H20" s="268">
        <f t="shared" si="9"/>
        <v>209.65</v>
      </c>
      <c r="I20" s="295"/>
      <c r="J20" s="295">
        <v>209.65</v>
      </c>
      <c r="K20" s="268">
        <f t="shared" si="10"/>
        <v>209.65</v>
      </c>
      <c r="L20" s="295">
        <v>209.65</v>
      </c>
      <c r="M20" s="295"/>
      <c r="N20" s="295"/>
      <c r="O20" s="295"/>
      <c r="P20" s="295"/>
      <c r="Q20" s="295"/>
      <c r="R20" s="295"/>
      <c r="S20" s="295"/>
      <c r="T20" s="295"/>
      <c r="U20" s="295"/>
      <c r="V20" s="295"/>
      <c r="W20" s="295"/>
      <c r="X20" s="219">
        <v>530</v>
      </c>
      <c r="Y20" s="295">
        <f t="shared" si="2"/>
        <v>111114.5</v>
      </c>
      <c r="Z20" s="284" t="s">
        <v>41</v>
      </c>
      <c r="AA20" s="322">
        <v>209.65</v>
      </c>
      <c r="AB20" s="323">
        <v>209.65</v>
      </c>
      <c r="AC20" s="323">
        <v>225.89</v>
      </c>
      <c r="AD20" s="323">
        <f t="shared" si="4"/>
        <v>209.65</v>
      </c>
      <c r="AE20" s="323">
        <f t="shared" si="3"/>
        <v>0</v>
      </c>
      <c r="AF20" s="324"/>
    </row>
    <row r="21" spans="1:32" s="223" customFormat="1" ht="30" customHeight="1">
      <c r="A21" s="217">
        <v>16</v>
      </c>
      <c r="B21" s="263" t="s">
        <v>91</v>
      </c>
      <c r="C21" s="269" t="s">
        <v>37</v>
      </c>
      <c r="D21" s="265" t="s">
        <v>100</v>
      </c>
      <c r="E21" s="265" t="s">
        <v>101</v>
      </c>
      <c r="F21" s="266" t="s">
        <v>102</v>
      </c>
      <c r="G21" s="267" t="s">
        <v>103</v>
      </c>
      <c r="H21" s="268">
        <f t="shared" si="9"/>
        <v>621.23</v>
      </c>
      <c r="I21" s="295"/>
      <c r="J21" s="295">
        <v>621.23</v>
      </c>
      <c r="K21" s="268">
        <f t="shared" si="10"/>
        <v>621.23</v>
      </c>
      <c r="L21" s="295">
        <v>621.23</v>
      </c>
      <c r="M21" s="295"/>
      <c r="N21" s="295"/>
      <c r="O21" s="295"/>
      <c r="P21" s="295"/>
      <c r="Q21" s="295"/>
      <c r="R21" s="295"/>
      <c r="S21" s="295"/>
      <c r="T21" s="295"/>
      <c r="U21" s="295"/>
      <c r="V21" s="295"/>
      <c r="W21" s="295"/>
      <c r="X21" s="219">
        <v>530</v>
      </c>
      <c r="Y21" s="295">
        <f t="shared" si="2"/>
        <v>329251.9</v>
      </c>
      <c r="Z21" s="284" t="s">
        <v>41</v>
      </c>
      <c r="AA21" s="322">
        <v>621.23</v>
      </c>
      <c r="AB21" s="325">
        <v>621.23</v>
      </c>
      <c r="AC21" s="323">
        <v>621.27</v>
      </c>
      <c r="AD21" s="323">
        <f t="shared" si="4"/>
        <v>621.23</v>
      </c>
      <c r="AE21" s="323">
        <f t="shared" si="3"/>
        <v>0</v>
      </c>
      <c r="AF21" s="324"/>
    </row>
    <row r="22" spans="1:32" s="222" customFormat="1" ht="42" customHeight="1">
      <c r="A22" s="253">
        <v>17</v>
      </c>
      <c r="B22" s="261" t="s">
        <v>91</v>
      </c>
      <c r="C22" s="255" t="s">
        <v>37</v>
      </c>
      <c r="D22" s="262" t="s">
        <v>104</v>
      </c>
      <c r="E22" s="262" t="s">
        <v>105</v>
      </c>
      <c r="F22" s="256" t="s">
        <v>106</v>
      </c>
      <c r="G22" s="257" t="s">
        <v>107</v>
      </c>
      <c r="H22" s="258">
        <f t="shared" si="9"/>
        <v>253.75</v>
      </c>
      <c r="I22" s="294"/>
      <c r="J22" s="294">
        <v>253.75</v>
      </c>
      <c r="K22" s="258">
        <f t="shared" si="10"/>
        <v>253.75</v>
      </c>
      <c r="L22" s="294">
        <v>253.75</v>
      </c>
      <c r="M22" s="294"/>
      <c r="N22" s="294"/>
      <c r="O22" s="294"/>
      <c r="P22" s="294"/>
      <c r="Q22" s="294"/>
      <c r="R22" s="294"/>
      <c r="S22" s="294"/>
      <c r="T22" s="294"/>
      <c r="U22" s="294"/>
      <c r="V22" s="294"/>
      <c r="W22" s="294"/>
      <c r="X22" s="300">
        <v>530</v>
      </c>
      <c r="Y22" s="294">
        <f t="shared" si="2"/>
        <v>134090</v>
      </c>
      <c r="Z22" s="285" t="s">
        <v>41</v>
      </c>
      <c r="AA22" s="313">
        <v>253.75</v>
      </c>
      <c r="AB22" s="319">
        <v>253.75</v>
      </c>
      <c r="AC22" s="314">
        <v>258.03</v>
      </c>
      <c r="AD22" s="314">
        <f>MIN(AA22:AC22)-0.75</f>
        <v>253</v>
      </c>
      <c r="AE22" s="314">
        <f t="shared" si="3"/>
        <v>0.75</v>
      </c>
      <c r="AF22" s="318" t="s">
        <v>108</v>
      </c>
    </row>
    <row r="23" spans="1:32" s="223" customFormat="1" ht="29.25" customHeight="1">
      <c r="A23" s="217">
        <v>18</v>
      </c>
      <c r="B23" s="263" t="s">
        <v>91</v>
      </c>
      <c r="C23" s="269" t="s">
        <v>37</v>
      </c>
      <c r="D23" s="265" t="s">
        <v>109</v>
      </c>
      <c r="E23" s="265" t="s">
        <v>110</v>
      </c>
      <c r="F23" s="266" t="s">
        <v>111</v>
      </c>
      <c r="G23" s="267" t="s">
        <v>112</v>
      </c>
      <c r="H23" s="268">
        <f t="shared" si="9"/>
        <v>280.2</v>
      </c>
      <c r="I23" s="295">
        <v>4.76</v>
      </c>
      <c r="J23" s="295">
        <v>275.44</v>
      </c>
      <c r="K23" s="268">
        <f t="shared" si="10"/>
        <v>280.2</v>
      </c>
      <c r="L23" s="295">
        <v>280.2</v>
      </c>
      <c r="M23" s="295"/>
      <c r="N23" s="295"/>
      <c r="O23" s="295"/>
      <c r="P23" s="295"/>
      <c r="Q23" s="295"/>
      <c r="R23" s="295"/>
      <c r="S23" s="295"/>
      <c r="T23" s="295"/>
      <c r="U23" s="295"/>
      <c r="V23" s="295"/>
      <c r="W23" s="295"/>
      <c r="X23" s="219">
        <v>530</v>
      </c>
      <c r="Y23" s="295">
        <f t="shared" si="2"/>
        <v>148506</v>
      </c>
      <c r="Z23" s="284" t="s">
        <v>41</v>
      </c>
      <c r="AA23" s="322">
        <v>280.2</v>
      </c>
      <c r="AB23" s="325">
        <v>280.2</v>
      </c>
      <c r="AC23" s="323">
        <v>282.36</v>
      </c>
      <c r="AD23" s="323">
        <f t="shared" si="4"/>
        <v>280.2</v>
      </c>
      <c r="AE23" s="323">
        <f t="shared" si="3"/>
        <v>0</v>
      </c>
      <c r="AF23" s="324"/>
    </row>
    <row r="24" spans="1:32" s="223" customFormat="1" ht="49.5" customHeight="1">
      <c r="A24" s="217">
        <v>19</v>
      </c>
      <c r="B24" s="263" t="s">
        <v>91</v>
      </c>
      <c r="C24" s="269" t="s">
        <v>37</v>
      </c>
      <c r="D24" s="265" t="s">
        <v>113</v>
      </c>
      <c r="E24" s="265" t="s">
        <v>114</v>
      </c>
      <c r="F24" s="266" t="s">
        <v>115</v>
      </c>
      <c r="G24" s="267" t="s">
        <v>116</v>
      </c>
      <c r="H24" s="268">
        <f t="shared" si="9"/>
        <v>376.65</v>
      </c>
      <c r="I24" s="295">
        <v>6.9</v>
      </c>
      <c r="J24" s="295">
        <v>369.75</v>
      </c>
      <c r="K24" s="268">
        <f t="shared" si="10"/>
        <v>376.65000000000003</v>
      </c>
      <c r="L24" s="295">
        <v>374.55</v>
      </c>
      <c r="M24" s="295">
        <v>2.1</v>
      </c>
      <c r="N24" s="295"/>
      <c r="O24" s="295"/>
      <c r="P24" s="295"/>
      <c r="Q24" s="295"/>
      <c r="R24" s="295"/>
      <c r="S24" s="295"/>
      <c r="T24" s="295"/>
      <c r="U24" s="295"/>
      <c r="V24" s="295"/>
      <c r="W24" s="295"/>
      <c r="X24" s="219">
        <v>530</v>
      </c>
      <c r="Y24" s="295">
        <f t="shared" si="2"/>
        <v>199624.5</v>
      </c>
      <c r="Z24" s="284" t="s">
        <v>41</v>
      </c>
      <c r="AA24" s="322">
        <v>376.65</v>
      </c>
      <c r="AB24" s="325">
        <v>376.65</v>
      </c>
      <c r="AC24" s="323">
        <v>393.45</v>
      </c>
      <c r="AD24" s="323">
        <f t="shared" si="4"/>
        <v>376.65</v>
      </c>
      <c r="AE24" s="323">
        <f t="shared" si="3"/>
        <v>0</v>
      </c>
      <c r="AF24" s="326" t="s">
        <v>117</v>
      </c>
    </row>
    <row r="25" spans="1:32" s="223" customFormat="1" ht="32.25" customHeight="1">
      <c r="A25" s="217">
        <v>20</v>
      </c>
      <c r="B25" s="263" t="s">
        <v>91</v>
      </c>
      <c r="C25" s="269" t="s">
        <v>37</v>
      </c>
      <c r="D25" s="265" t="s">
        <v>118</v>
      </c>
      <c r="E25" s="265" t="s">
        <v>119</v>
      </c>
      <c r="F25" s="266" t="s">
        <v>120</v>
      </c>
      <c r="G25" s="267" t="s">
        <v>121</v>
      </c>
      <c r="H25" s="268">
        <f t="shared" si="9"/>
        <v>321.87</v>
      </c>
      <c r="I25" s="295">
        <v>2.6</v>
      </c>
      <c r="J25" s="295">
        <v>319.27</v>
      </c>
      <c r="K25" s="268">
        <f t="shared" si="10"/>
        <v>321.87</v>
      </c>
      <c r="L25" s="295">
        <v>321.87</v>
      </c>
      <c r="M25" s="295"/>
      <c r="N25" s="295"/>
      <c r="O25" s="295"/>
      <c r="P25" s="295"/>
      <c r="Q25" s="295"/>
      <c r="R25" s="295"/>
      <c r="S25" s="295"/>
      <c r="T25" s="295"/>
      <c r="U25" s="295"/>
      <c r="V25" s="295"/>
      <c r="W25" s="295"/>
      <c r="X25" s="219">
        <v>530</v>
      </c>
      <c r="Y25" s="295">
        <f t="shared" si="2"/>
        <v>170591.1</v>
      </c>
      <c r="Z25" s="284" t="s">
        <v>41</v>
      </c>
      <c r="AA25" s="322">
        <v>321.87</v>
      </c>
      <c r="AB25" s="325">
        <v>321.87</v>
      </c>
      <c r="AC25" s="323">
        <v>322.4</v>
      </c>
      <c r="AD25" s="323">
        <f t="shared" si="4"/>
        <v>321.87</v>
      </c>
      <c r="AE25" s="323">
        <f t="shared" si="3"/>
        <v>0</v>
      </c>
      <c r="AF25" s="324"/>
    </row>
    <row r="26" spans="1:32" s="223" customFormat="1" ht="39.75" customHeight="1">
      <c r="A26" s="217">
        <v>21</v>
      </c>
      <c r="B26" s="263" t="s">
        <v>91</v>
      </c>
      <c r="C26" s="269" t="s">
        <v>37</v>
      </c>
      <c r="D26" s="265" t="s">
        <v>122</v>
      </c>
      <c r="E26" s="265" t="s">
        <v>123</v>
      </c>
      <c r="F26" s="370" t="s">
        <v>124</v>
      </c>
      <c r="G26" s="267">
        <v>18723940346</v>
      </c>
      <c r="H26" s="268">
        <f t="shared" si="9"/>
        <v>559.54</v>
      </c>
      <c r="I26" s="295">
        <v>6.14</v>
      </c>
      <c r="J26" s="295">
        <v>553.4</v>
      </c>
      <c r="K26" s="268">
        <f t="shared" si="10"/>
        <v>553.4</v>
      </c>
      <c r="L26" s="295">
        <v>553.4</v>
      </c>
      <c r="M26" s="295"/>
      <c r="N26" s="295"/>
      <c r="O26" s="295"/>
      <c r="P26" s="295"/>
      <c r="Q26" s="295"/>
      <c r="R26" s="295"/>
      <c r="S26" s="295"/>
      <c r="T26" s="295"/>
      <c r="U26" s="295"/>
      <c r="V26" s="295"/>
      <c r="W26" s="295"/>
      <c r="X26" s="219">
        <v>530</v>
      </c>
      <c r="Y26" s="295">
        <f t="shared" si="2"/>
        <v>293302</v>
      </c>
      <c r="Z26" s="284" t="s">
        <v>41</v>
      </c>
      <c r="AA26" s="322">
        <v>553.4</v>
      </c>
      <c r="AB26" s="325">
        <v>553.4</v>
      </c>
      <c r="AC26" s="323">
        <v>557.18</v>
      </c>
      <c r="AD26" s="323">
        <f t="shared" si="4"/>
        <v>553.4</v>
      </c>
      <c r="AE26" s="323">
        <f t="shared" si="3"/>
        <v>0</v>
      </c>
      <c r="AF26" s="324"/>
    </row>
    <row r="27" spans="1:32" s="222" customFormat="1" ht="27" customHeight="1">
      <c r="A27" s="253">
        <v>22</v>
      </c>
      <c r="B27" s="261" t="s">
        <v>91</v>
      </c>
      <c r="C27" s="255" t="s">
        <v>37</v>
      </c>
      <c r="D27" s="262" t="s">
        <v>125</v>
      </c>
      <c r="E27" s="262" t="s">
        <v>126</v>
      </c>
      <c r="F27" s="256" t="s">
        <v>127</v>
      </c>
      <c r="G27" s="257" t="s">
        <v>128</v>
      </c>
      <c r="H27" s="258">
        <f t="shared" si="9"/>
        <v>70.38</v>
      </c>
      <c r="I27" s="294"/>
      <c r="J27" s="294">
        <v>70.38</v>
      </c>
      <c r="K27" s="258">
        <f t="shared" si="10"/>
        <v>70.38</v>
      </c>
      <c r="L27" s="294">
        <v>70.38</v>
      </c>
      <c r="M27" s="294"/>
      <c r="N27" s="294"/>
      <c r="O27" s="294"/>
      <c r="P27" s="294"/>
      <c r="Q27" s="294"/>
      <c r="R27" s="294"/>
      <c r="S27" s="294"/>
      <c r="T27" s="294"/>
      <c r="U27" s="294"/>
      <c r="V27" s="294"/>
      <c r="W27" s="294"/>
      <c r="X27" s="300">
        <v>530</v>
      </c>
      <c r="Y27" s="294">
        <f t="shared" si="2"/>
        <v>26855.100000000002</v>
      </c>
      <c r="Z27" s="285" t="s">
        <v>41</v>
      </c>
      <c r="AA27" s="313">
        <v>70.38</v>
      </c>
      <c r="AB27" s="319">
        <v>50.67</v>
      </c>
      <c r="AC27" s="314">
        <v>74.44</v>
      </c>
      <c r="AD27" s="314">
        <f t="shared" si="4"/>
        <v>50.67</v>
      </c>
      <c r="AE27" s="314">
        <f t="shared" si="3"/>
        <v>19.709999999999994</v>
      </c>
      <c r="AF27" s="318" t="s">
        <v>129</v>
      </c>
    </row>
    <row r="28" spans="1:32" s="223" customFormat="1" ht="27" customHeight="1">
      <c r="A28" s="217">
        <v>23</v>
      </c>
      <c r="B28" s="263" t="s">
        <v>91</v>
      </c>
      <c r="C28" s="269" t="s">
        <v>37</v>
      </c>
      <c r="D28" s="265" t="s">
        <v>130</v>
      </c>
      <c r="E28" s="265" t="s">
        <v>131</v>
      </c>
      <c r="F28" s="370" t="s">
        <v>132</v>
      </c>
      <c r="G28" s="267">
        <v>13896860390</v>
      </c>
      <c r="H28" s="268">
        <f t="shared" si="9"/>
        <v>582.23</v>
      </c>
      <c r="I28" s="295">
        <v>3.2</v>
      </c>
      <c r="J28" s="295">
        <v>579.03</v>
      </c>
      <c r="K28" s="268">
        <f t="shared" si="10"/>
        <v>579.03</v>
      </c>
      <c r="L28" s="295">
        <v>579.03</v>
      </c>
      <c r="M28" s="295"/>
      <c r="N28" s="295"/>
      <c r="O28" s="295"/>
      <c r="P28" s="295"/>
      <c r="Q28" s="295"/>
      <c r="R28" s="295"/>
      <c r="S28" s="295"/>
      <c r="T28" s="295"/>
      <c r="U28" s="295"/>
      <c r="V28" s="295"/>
      <c r="W28" s="295"/>
      <c r="X28" s="219">
        <v>530</v>
      </c>
      <c r="Y28" s="295">
        <f t="shared" si="2"/>
        <v>306885.89999999997</v>
      </c>
      <c r="Z28" s="284" t="s">
        <v>41</v>
      </c>
      <c r="AA28" s="322">
        <v>579.03</v>
      </c>
      <c r="AB28" s="325">
        <v>579.03</v>
      </c>
      <c r="AC28" s="323">
        <v>611.15</v>
      </c>
      <c r="AD28" s="323">
        <f t="shared" si="4"/>
        <v>579.03</v>
      </c>
      <c r="AE28" s="323">
        <f t="shared" si="3"/>
        <v>0</v>
      </c>
      <c r="AF28" s="324"/>
    </row>
    <row r="29" spans="1:32" s="223" customFormat="1" ht="27" customHeight="1">
      <c r="A29" s="217">
        <v>24</v>
      </c>
      <c r="B29" s="263" t="s">
        <v>91</v>
      </c>
      <c r="C29" s="269" t="s">
        <v>37</v>
      </c>
      <c r="D29" s="265" t="s">
        <v>133</v>
      </c>
      <c r="E29" s="265" t="s">
        <v>134</v>
      </c>
      <c r="F29" s="266" t="s">
        <v>135</v>
      </c>
      <c r="G29" s="267" t="s">
        <v>136</v>
      </c>
      <c r="H29" s="268">
        <f t="shared" si="9"/>
        <v>240.2</v>
      </c>
      <c r="I29" s="295"/>
      <c r="J29" s="295">
        <v>240.2</v>
      </c>
      <c r="K29" s="268">
        <f t="shared" si="10"/>
        <v>240.2</v>
      </c>
      <c r="L29" s="295">
        <v>240.2</v>
      </c>
      <c r="M29" s="295"/>
      <c r="N29" s="295"/>
      <c r="O29" s="295"/>
      <c r="P29" s="295"/>
      <c r="Q29" s="295"/>
      <c r="R29" s="295"/>
      <c r="S29" s="295"/>
      <c r="T29" s="295"/>
      <c r="U29" s="295"/>
      <c r="V29" s="295"/>
      <c r="W29" s="295"/>
      <c r="X29" s="219">
        <v>530</v>
      </c>
      <c r="Y29" s="295">
        <f t="shared" si="2"/>
        <v>127306</v>
      </c>
      <c r="Z29" s="284" t="s">
        <v>41</v>
      </c>
      <c r="AA29" s="322">
        <v>240.2</v>
      </c>
      <c r="AB29" s="325">
        <v>240.2</v>
      </c>
      <c r="AC29" s="323">
        <v>264</v>
      </c>
      <c r="AD29" s="323">
        <f t="shared" si="4"/>
        <v>240.2</v>
      </c>
      <c r="AE29" s="323">
        <f t="shared" si="3"/>
        <v>0</v>
      </c>
      <c r="AF29" s="324"/>
    </row>
    <row r="30" spans="1:32" s="224" customFormat="1" ht="27" customHeight="1">
      <c r="A30" s="253">
        <v>25</v>
      </c>
      <c r="B30" s="261" t="s">
        <v>137</v>
      </c>
      <c r="C30" s="255" t="s">
        <v>37</v>
      </c>
      <c r="D30" s="262" t="s">
        <v>138</v>
      </c>
      <c r="E30" s="262" t="s">
        <v>139</v>
      </c>
      <c r="F30" s="270" t="s">
        <v>140</v>
      </c>
      <c r="G30" s="257">
        <v>18996985168</v>
      </c>
      <c r="H30" s="258">
        <f aca="true" t="shared" si="11" ref="H30:H39">SUM(I30:J30)</f>
        <v>200</v>
      </c>
      <c r="I30" s="294"/>
      <c r="J30" s="294">
        <v>200</v>
      </c>
      <c r="K30" s="258">
        <f aca="true" t="shared" si="12" ref="K30:K39">SUM(L30:W30)</f>
        <v>200</v>
      </c>
      <c r="L30" s="294"/>
      <c r="M30" s="294">
        <v>200</v>
      </c>
      <c r="N30" s="294"/>
      <c r="O30" s="294"/>
      <c r="P30" s="294"/>
      <c r="Q30" s="294"/>
      <c r="R30" s="294"/>
      <c r="S30" s="294"/>
      <c r="T30" s="294"/>
      <c r="U30" s="294"/>
      <c r="V30" s="294"/>
      <c r="W30" s="294"/>
      <c r="X30" s="300">
        <v>300</v>
      </c>
      <c r="Y30" s="294">
        <f t="shared" si="2"/>
        <v>36000</v>
      </c>
      <c r="Z30" s="327" t="s">
        <v>58</v>
      </c>
      <c r="AA30" s="314">
        <v>200</v>
      </c>
      <c r="AB30" s="314">
        <v>120</v>
      </c>
      <c r="AC30" s="314">
        <v>214.14</v>
      </c>
      <c r="AD30" s="314">
        <f t="shared" si="4"/>
        <v>120</v>
      </c>
      <c r="AE30" s="314">
        <f t="shared" si="3"/>
        <v>80</v>
      </c>
      <c r="AF30" s="262" t="s">
        <v>141</v>
      </c>
    </row>
    <row r="31" spans="1:32" s="166" customFormat="1" ht="27" customHeight="1">
      <c r="A31" s="217">
        <v>26</v>
      </c>
      <c r="B31" s="263" t="s">
        <v>137</v>
      </c>
      <c r="C31" s="269" t="s">
        <v>37</v>
      </c>
      <c r="D31" s="265" t="s">
        <v>142</v>
      </c>
      <c r="E31" s="265" t="s">
        <v>139</v>
      </c>
      <c r="F31" s="271" t="s">
        <v>143</v>
      </c>
      <c r="G31" s="267">
        <v>15025756588</v>
      </c>
      <c r="H31" s="268">
        <f t="shared" si="11"/>
        <v>50</v>
      </c>
      <c r="I31" s="295"/>
      <c r="J31" s="295">
        <v>50</v>
      </c>
      <c r="K31" s="268">
        <f t="shared" si="12"/>
        <v>50</v>
      </c>
      <c r="L31" s="295"/>
      <c r="M31" s="295">
        <v>10</v>
      </c>
      <c r="N31" s="295"/>
      <c r="O31" s="295"/>
      <c r="P31" s="295"/>
      <c r="Q31" s="295">
        <v>40</v>
      </c>
      <c r="R31" s="295"/>
      <c r="S31" s="295"/>
      <c r="T31" s="295"/>
      <c r="U31" s="295"/>
      <c r="V31" s="295"/>
      <c r="W31" s="295"/>
      <c r="X31" s="219">
        <v>300</v>
      </c>
      <c r="Y31" s="295">
        <f t="shared" si="2"/>
        <v>15000</v>
      </c>
      <c r="Z31" s="328" t="s">
        <v>41</v>
      </c>
      <c r="AA31" s="323">
        <v>50</v>
      </c>
      <c r="AB31" s="323">
        <v>50</v>
      </c>
      <c r="AC31" s="323">
        <v>63.93</v>
      </c>
      <c r="AD31" s="323">
        <f t="shared" si="4"/>
        <v>50</v>
      </c>
      <c r="AE31" s="323">
        <f t="shared" si="3"/>
        <v>0</v>
      </c>
      <c r="AF31" s="265" t="s">
        <v>144</v>
      </c>
    </row>
    <row r="32" spans="1:32" s="224" customFormat="1" ht="27" customHeight="1">
      <c r="A32" s="253">
        <v>27</v>
      </c>
      <c r="B32" s="261" t="s">
        <v>137</v>
      </c>
      <c r="C32" s="255" t="s">
        <v>37</v>
      </c>
      <c r="D32" s="262" t="s">
        <v>145</v>
      </c>
      <c r="E32" s="262" t="s">
        <v>146</v>
      </c>
      <c r="F32" s="270" t="s">
        <v>147</v>
      </c>
      <c r="G32" s="257">
        <v>13452202317</v>
      </c>
      <c r="H32" s="258">
        <f t="shared" si="11"/>
        <v>141.88000000000002</v>
      </c>
      <c r="I32" s="294">
        <v>3.58</v>
      </c>
      <c r="J32" s="294">
        <v>138.3</v>
      </c>
      <c r="K32" s="258">
        <f t="shared" si="12"/>
        <v>141.88</v>
      </c>
      <c r="L32" s="294"/>
      <c r="M32" s="294">
        <v>141.88</v>
      </c>
      <c r="N32" s="294"/>
      <c r="O32" s="294"/>
      <c r="P32" s="294"/>
      <c r="Q32" s="294"/>
      <c r="R32" s="294"/>
      <c r="S32" s="294"/>
      <c r="T32" s="294"/>
      <c r="U32" s="294"/>
      <c r="V32" s="294"/>
      <c r="W32" s="294"/>
      <c r="X32" s="300">
        <v>530</v>
      </c>
      <c r="Y32" s="294">
        <f t="shared" si="2"/>
        <v>63600</v>
      </c>
      <c r="Z32" s="253" t="s">
        <v>41</v>
      </c>
      <c r="AA32" s="314">
        <v>141.88</v>
      </c>
      <c r="AB32" s="314">
        <v>120</v>
      </c>
      <c r="AC32" s="314">
        <v>149.82</v>
      </c>
      <c r="AD32" s="314">
        <f t="shared" si="4"/>
        <v>120</v>
      </c>
      <c r="AE32" s="314">
        <f t="shared" si="3"/>
        <v>21.879999999999995</v>
      </c>
      <c r="AF32" s="300"/>
    </row>
    <row r="33" spans="1:32" s="224" customFormat="1" ht="27" customHeight="1">
      <c r="A33" s="253">
        <v>28</v>
      </c>
      <c r="B33" s="261" t="s">
        <v>137</v>
      </c>
      <c r="C33" s="255" t="s">
        <v>37</v>
      </c>
      <c r="D33" s="262" t="s">
        <v>148</v>
      </c>
      <c r="E33" s="262" t="s">
        <v>146</v>
      </c>
      <c r="F33" s="270" t="s">
        <v>149</v>
      </c>
      <c r="G33" s="257">
        <v>13648252637</v>
      </c>
      <c r="H33" s="258">
        <f t="shared" si="11"/>
        <v>130</v>
      </c>
      <c r="I33" s="294"/>
      <c r="J33" s="294">
        <v>130</v>
      </c>
      <c r="K33" s="258">
        <f t="shared" si="12"/>
        <v>130</v>
      </c>
      <c r="L33" s="294"/>
      <c r="M33" s="294">
        <v>130</v>
      </c>
      <c r="N33" s="294"/>
      <c r="O33" s="294"/>
      <c r="P33" s="294"/>
      <c r="Q33" s="294"/>
      <c r="R33" s="294"/>
      <c r="S33" s="294"/>
      <c r="T33" s="294"/>
      <c r="U33" s="294"/>
      <c r="V33" s="294"/>
      <c r="W33" s="294"/>
      <c r="X33" s="300">
        <v>530</v>
      </c>
      <c r="Y33" s="294">
        <f t="shared" si="2"/>
        <v>58300</v>
      </c>
      <c r="Z33" s="253" t="s">
        <v>41</v>
      </c>
      <c r="AA33" s="314">
        <v>130</v>
      </c>
      <c r="AB33" s="314">
        <v>110</v>
      </c>
      <c r="AC33" s="314">
        <v>133.74</v>
      </c>
      <c r="AD33" s="314">
        <f t="shared" si="4"/>
        <v>110</v>
      </c>
      <c r="AE33" s="314">
        <f t="shared" si="3"/>
        <v>20</v>
      </c>
      <c r="AF33" s="300"/>
    </row>
    <row r="34" spans="1:32" s="224" customFormat="1" ht="48">
      <c r="A34" s="253">
        <v>29</v>
      </c>
      <c r="B34" s="261" t="s">
        <v>137</v>
      </c>
      <c r="C34" s="255" t="s">
        <v>37</v>
      </c>
      <c r="D34" s="262" t="s">
        <v>150</v>
      </c>
      <c r="E34" s="262" t="s">
        <v>151</v>
      </c>
      <c r="F34" s="270" t="s">
        <v>152</v>
      </c>
      <c r="G34" s="257">
        <v>15736631993</v>
      </c>
      <c r="H34" s="258">
        <f t="shared" si="11"/>
        <v>154.5</v>
      </c>
      <c r="I34" s="294">
        <v>4.5</v>
      </c>
      <c r="J34" s="294">
        <v>150</v>
      </c>
      <c r="K34" s="258">
        <f t="shared" si="12"/>
        <v>154.5</v>
      </c>
      <c r="L34" s="294"/>
      <c r="M34" s="294">
        <v>154.5</v>
      </c>
      <c r="N34" s="294"/>
      <c r="O34" s="294"/>
      <c r="P34" s="294"/>
      <c r="Q34" s="294"/>
      <c r="R34" s="294"/>
      <c r="S34" s="294"/>
      <c r="T34" s="294"/>
      <c r="U34" s="294"/>
      <c r="V34" s="294"/>
      <c r="W34" s="294"/>
      <c r="X34" s="300">
        <v>300</v>
      </c>
      <c r="Y34" s="294">
        <f t="shared" si="2"/>
        <v>40500</v>
      </c>
      <c r="Z34" s="327" t="s">
        <v>58</v>
      </c>
      <c r="AA34" s="314">
        <v>154.5</v>
      </c>
      <c r="AB34" s="314">
        <v>150</v>
      </c>
      <c r="AC34" s="314">
        <v>158.19</v>
      </c>
      <c r="AD34" s="314">
        <f>MIN(AA34:AC34)*(1-10%)</f>
        <v>135</v>
      </c>
      <c r="AE34" s="314">
        <f t="shared" si="3"/>
        <v>19.5</v>
      </c>
      <c r="AF34" s="262" t="s">
        <v>153</v>
      </c>
    </row>
    <row r="35" spans="1:32" s="224" customFormat="1" ht="27" customHeight="1">
      <c r="A35" s="253">
        <v>30</v>
      </c>
      <c r="B35" s="261" t="s">
        <v>137</v>
      </c>
      <c r="C35" s="272" t="s">
        <v>154</v>
      </c>
      <c r="D35" s="262" t="s">
        <v>155</v>
      </c>
      <c r="E35" s="262" t="s">
        <v>156</v>
      </c>
      <c r="F35" s="371" t="s">
        <v>157</v>
      </c>
      <c r="G35" s="257">
        <v>18325180215</v>
      </c>
      <c r="H35" s="258">
        <f t="shared" si="11"/>
        <v>100.8</v>
      </c>
      <c r="I35" s="294"/>
      <c r="J35" s="294">
        <v>100.8</v>
      </c>
      <c r="K35" s="258">
        <f t="shared" si="12"/>
        <v>100.8</v>
      </c>
      <c r="L35" s="294"/>
      <c r="M35" s="294">
        <v>100.8</v>
      </c>
      <c r="N35" s="294"/>
      <c r="O35" s="294"/>
      <c r="P35" s="294"/>
      <c r="Q35" s="294"/>
      <c r="R35" s="294"/>
      <c r="S35" s="294"/>
      <c r="T35" s="294"/>
      <c r="U35" s="294"/>
      <c r="V35" s="294"/>
      <c r="W35" s="294"/>
      <c r="X35" s="300">
        <v>300</v>
      </c>
      <c r="Y35" s="294">
        <f t="shared" si="2"/>
        <v>21000</v>
      </c>
      <c r="Z35" s="327" t="s">
        <v>58</v>
      </c>
      <c r="AA35" s="314">
        <v>100.8</v>
      </c>
      <c r="AB35" s="314">
        <v>70</v>
      </c>
      <c r="AC35" s="314">
        <v>76.71</v>
      </c>
      <c r="AD35" s="314">
        <f t="shared" si="4"/>
        <v>70</v>
      </c>
      <c r="AE35" s="314">
        <f t="shared" si="3"/>
        <v>30.799999999999997</v>
      </c>
      <c r="AF35" s="262" t="s">
        <v>141</v>
      </c>
    </row>
    <row r="36" spans="1:32" s="224" customFormat="1" ht="27" customHeight="1">
      <c r="A36" s="253">
        <v>31</v>
      </c>
      <c r="B36" s="261" t="s">
        <v>137</v>
      </c>
      <c r="C36" s="272" t="s">
        <v>154</v>
      </c>
      <c r="D36" s="262" t="s">
        <v>158</v>
      </c>
      <c r="E36" s="262" t="s">
        <v>159</v>
      </c>
      <c r="F36" s="270" t="s">
        <v>160</v>
      </c>
      <c r="G36" s="257">
        <v>18716945355</v>
      </c>
      <c r="H36" s="258">
        <f t="shared" si="11"/>
        <v>707.6</v>
      </c>
      <c r="I36" s="294"/>
      <c r="J36" s="294">
        <v>707.6</v>
      </c>
      <c r="K36" s="258">
        <f t="shared" si="12"/>
        <v>707.5999999999999</v>
      </c>
      <c r="L36" s="294">
        <v>99.51</v>
      </c>
      <c r="M36" s="294"/>
      <c r="N36" s="294"/>
      <c r="O36" s="294"/>
      <c r="P36" s="294"/>
      <c r="Q36" s="294">
        <v>304</v>
      </c>
      <c r="R36" s="294"/>
      <c r="S36" s="294"/>
      <c r="T36" s="294">
        <v>304.09</v>
      </c>
      <c r="U36" s="294"/>
      <c r="V36" s="294"/>
      <c r="W36" s="294"/>
      <c r="X36" s="300">
        <v>530</v>
      </c>
      <c r="Y36" s="294">
        <f t="shared" si="2"/>
        <v>312700</v>
      </c>
      <c r="Z36" s="253" t="s">
        <v>41</v>
      </c>
      <c r="AA36" s="314">
        <v>707.6</v>
      </c>
      <c r="AB36" s="314">
        <v>590</v>
      </c>
      <c r="AC36" s="314">
        <v>699.88</v>
      </c>
      <c r="AD36" s="314">
        <f t="shared" si="4"/>
        <v>590</v>
      </c>
      <c r="AE36" s="314">
        <f t="shared" si="3"/>
        <v>117.60000000000002</v>
      </c>
      <c r="AF36" s="300"/>
    </row>
    <row r="37" spans="1:32" s="166" customFormat="1" ht="48">
      <c r="A37" s="217">
        <v>32</v>
      </c>
      <c r="B37" s="263" t="s">
        <v>137</v>
      </c>
      <c r="C37" s="269" t="s">
        <v>37</v>
      </c>
      <c r="D37" s="265" t="s">
        <v>161</v>
      </c>
      <c r="E37" s="265" t="s">
        <v>151</v>
      </c>
      <c r="F37" s="271" t="s">
        <v>162</v>
      </c>
      <c r="G37" s="267">
        <v>13896832331</v>
      </c>
      <c r="H37" s="268">
        <f t="shared" si="11"/>
        <v>50</v>
      </c>
      <c r="I37" s="295"/>
      <c r="J37" s="295">
        <v>50</v>
      </c>
      <c r="K37" s="268">
        <f t="shared" si="12"/>
        <v>50</v>
      </c>
      <c r="L37" s="295"/>
      <c r="M37" s="295">
        <v>20</v>
      </c>
      <c r="N37" s="295"/>
      <c r="O37" s="295"/>
      <c r="P37" s="295"/>
      <c r="Q37" s="295">
        <v>30</v>
      </c>
      <c r="R37" s="295"/>
      <c r="S37" s="295"/>
      <c r="T37" s="295"/>
      <c r="U37" s="295"/>
      <c r="V37" s="295"/>
      <c r="W37" s="295"/>
      <c r="X37" s="219">
        <v>300</v>
      </c>
      <c r="Y37" s="295">
        <f t="shared" si="2"/>
        <v>15000</v>
      </c>
      <c r="Z37" s="329" t="s">
        <v>58</v>
      </c>
      <c r="AA37" s="323">
        <v>50</v>
      </c>
      <c r="AB37" s="323">
        <v>50</v>
      </c>
      <c r="AC37" s="323">
        <v>62.25</v>
      </c>
      <c r="AD37" s="323">
        <f t="shared" si="4"/>
        <v>50</v>
      </c>
      <c r="AE37" s="323">
        <f t="shared" si="3"/>
        <v>0</v>
      </c>
      <c r="AF37" s="265" t="s">
        <v>163</v>
      </c>
    </row>
    <row r="38" spans="1:32" s="224" customFormat="1" ht="27" customHeight="1">
      <c r="A38" s="253">
        <v>33</v>
      </c>
      <c r="B38" s="261" t="s">
        <v>137</v>
      </c>
      <c r="C38" s="255" t="s">
        <v>37</v>
      </c>
      <c r="D38" s="262" t="s">
        <v>164</v>
      </c>
      <c r="E38" s="262" t="s">
        <v>165</v>
      </c>
      <c r="F38" s="270" t="s">
        <v>166</v>
      </c>
      <c r="G38" s="257">
        <v>17783772567</v>
      </c>
      <c r="H38" s="258">
        <f t="shared" si="11"/>
        <v>320</v>
      </c>
      <c r="I38" s="294"/>
      <c r="J38" s="294">
        <v>320</v>
      </c>
      <c r="K38" s="258">
        <f t="shared" si="12"/>
        <v>280</v>
      </c>
      <c r="L38" s="294">
        <v>280</v>
      </c>
      <c r="M38" s="294"/>
      <c r="N38" s="294"/>
      <c r="O38" s="294"/>
      <c r="P38" s="294"/>
      <c r="Q38" s="294"/>
      <c r="R38" s="294"/>
      <c r="S38" s="294"/>
      <c r="T38" s="294"/>
      <c r="U38" s="294"/>
      <c r="V38" s="294"/>
      <c r="W38" s="294"/>
      <c r="X38" s="300">
        <v>530</v>
      </c>
      <c r="Y38" s="294">
        <f t="shared" si="2"/>
        <v>89580.6</v>
      </c>
      <c r="Z38" s="285" t="s">
        <v>41</v>
      </c>
      <c r="AA38" s="314">
        <v>280</v>
      </c>
      <c r="AB38" s="314">
        <v>170</v>
      </c>
      <c r="AC38" s="314">
        <v>169.02</v>
      </c>
      <c r="AD38" s="314">
        <f t="shared" si="4"/>
        <v>169.02</v>
      </c>
      <c r="AE38" s="314">
        <f t="shared" si="3"/>
        <v>110.97999999999999</v>
      </c>
      <c r="AF38" s="300"/>
    </row>
    <row r="39" spans="1:32" s="166" customFormat="1" ht="27" customHeight="1">
      <c r="A39" s="217">
        <v>34</v>
      </c>
      <c r="B39" s="263" t="s">
        <v>137</v>
      </c>
      <c r="C39" s="269" t="s">
        <v>37</v>
      </c>
      <c r="D39" s="265" t="s">
        <v>167</v>
      </c>
      <c r="E39" s="265" t="s">
        <v>168</v>
      </c>
      <c r="F39" s="271" t="s">
        <v>169</v>
      </c>
      <c r="G39" s="267">
        <v>13310295009</v>
      </c>
      <c r="H39" s="268">
        <f t="shared" si="11"/>
        <v>62.800000000000004</v>
      </c>
      <c r="I39" s="295">
        <v>6.2</v>
      </c>
      <c r="J39" s="295">
        <v>56.6</v>
      </c>
      <c r="K39" s="268">
        <f t="shared" si="12"/>
        <v>60</v>
      </c>
      <c r="L39" s="295">
        <v>60</v>
      </c>
      <c r="M39" s="295"/>
      <c r="N39" s="295"/>
      <c r="O39" s="295"/>
      <c r="P39" s="295"/>
      <c r="Q39" s="295"/>
      <c r="R39" s="295"/>
      <c r="S39" s="295"/>
      <c r="T39" s="295"/>
      <c r="U39" s="295"/>
      <c r="V39" s="295"/>
      <c r="W39" s="295"/>
      <c r="X39" s="219">
        <v>530</v>
      </c>
      <c r="Y39" s="295">
        <f t="shared" si="2"/>
        <v>31800</v>
      </c>
      <c r="Z39" s="284" t="s">
        <v>41</v>
      </c>
      <c r="AA39" s="323">
        <v>60</v>
      </c>
      <c r="AB39" s="323">
        <v>60</v>
      </c>
      <c r="AC39" s="323">
        <v>65.86</v>
      </c>
      <c r="AD39" s="323">
        <f t="shared" si="4"/>
        <v>60</v>
      </c>
      <c r="AE39" s="323">
        <f t="shared" si="3"/>
        <v>0</v>
      </c>
      <c r="AF39" s="219"/>
    </row>
    <row r="40" spans="1:32" s="166" customFormat="1" ht="120.75">
      <c r="A40" s="217">
        <v>35</v>
      </c>
      <c r="B40" s="263" t="s">
        <v>170</v>
      </c>
      <c r="C40" s="269" t="s">
        <v>37</v>
      </c>
      <c r="D40" s="265" t="s">
        <v>171</v>
      </c>
      <c r="E40" s="265" t="s">
        <v>172</v>
      </c>
      <c r="F40" s="271" t="s">
        <v>173</v>
      </c>
      <c r="G40" s="267">
        <v>15213776897</v>
      </c>
      <c r="H40" s="268">
        <f aca="true" t="shared" si="13" ref="H40:H58">SUM(I40:J40)</f>
        <v>56</v>
      </c>
      <c r="I40" s="295">
        <v>4</v>
      </c>
      <c r="J40" s="295">
        <v>52</v>
      </c>
      <c r="K40" s="268">
        <f aca="true" t="shared" si="14" ref="K40:K58">SUM(L40:W40)</f>
        <v>56</v>
      </c>
      <c r="L40" s="295">
        <v>47</v>
      </c>
      <c r="M40" s="295">
        <v>5</v>
      </c>
      <c r="N40" s="295"/>
      <c r="O40" s="295"/>
      <c r="P40" s="295"/>
      <c r="Q40" s="295">
        <v>4</v>
      </c>
      <c r="R40" s="295"/>
      <c r="S40" s="295"/>
      <c r="T40" s="295"/>
      <c r="U40" s="295"/>
      <c r="V40" s="295"/>
      <c r="W40" s="295"/>
      <c r="X40" s="219">
        <v>530</v>
      </c>
      <c r="Y40" s="295">
        <f t="shared" si="2"/>
        <v>0</v>
      </c>
      <c r="Z40" s="284" t="s">
        <v>41</v>
      </c>
      <c r="AA40" s="323">
        <v>56</v>
      </c>
      <c r="AB40" s="323">
        <v>56</v>
      </c>
      <c r="AC40" s="323">
        <v>57.83</v>
      </c>
      <c r="AD40" s="323">
        <v>0</v>
      </c>
      <c r="AE40" s="323">
        <f t="shared" si="3"/>
        <v>56</v>
      </c>
      <c r="AF40" s="219" t="s">
        <v>174</v>
      </c>
    </row>
    <row r="41" spans="1:32" s="224" customFormat="1" ht="27" customHeight="1">
      <c r="A41" s="253">
        <v>36</v>
      </c>
      <c r="B41" s="261" t="s">
        <v>170</v>
      </c>
      <c r="C41" s="255" t="s">
        <v>37</v>
      </c>
      <c r="D41" s="262" t="s">
        <v>175</v>
      </c>
      <c r="E41" s="262" t="s">
        <v>176</v>
      </c>
      <c r="F41" s="270" t="s">
        <v>177</v>
      </c>
      <c r="G41" s="257">
        <v>13594992969</v>
      </c>
      <c r="H41" s="258">
        <f t="shared" si="13"/>
        <v>113.78</v>
      </c>
      <c r="I41" s="294"/>
      <c r="J41" s="294">
        <v>113.78</v>
      </c>
      <c r="K41" s="258">
        <f t="shared" si="14"/>
        <v>113.78</v>
      </c>
      <c r="L41" s="294"/>
      <c r="M41" s="294">
        <v>113.78</v>
      </c>
      <c r="N41" s="294"/>
      <c r="O41" s="294"/>
      <c r="P41" s="294"/>
      <c r="Q41" s="294"/>
      <c r="R41" s="294"/>
      <c r="S41" s="294"/>
      <c r="T41" s="294"/>
      <c r="U41" s="294"/>
      <c r="V41" s="294"/>
      <c r="W41" s="294"/>
      <c r="X41" s="300">
        <v>530</v>
      </c>
      <c r="Y41" s="294">
        <f t="shared" si="2"/>
        <v>46640</v>
      </c>
      <c r="Z41" s="285" t="s">
        <v>41</v>
      </c>
      <c r="AA41" s="314">
        <v>113.78</v>
      </c>
      <c r="AB41" s="314">
        <v>88</v>
      </c>
      <c r="AC41" s="314">
        <v>113.74</v>
      </c>
      <c r="AD41" s="314">
        <f t="shared" si="4"/>
        <v>88</v>
      </c>
      <c r="AE41" s="314">
        <f t="shared" si="3"/>
        <v>25.78</v>
      </c>
      <c r="AF41" s="300"/>
    </row>
    <row r="42" spans="1:32" s="166" customFormat="1" ht="27" customHeight="1">
      <c r="A42" s="217">
        <v>37</v>
      </c>
      <c r="B42" s="263" t="s">
        <v>178</v>
      </c>
      <c r="C42" s="269" t="s">
        <v>37</v>
      </c>
      <c r="D42" s="265" t="s">
        <v>179</v>
      </c>
      <c r="E42" s="265" t="s">
        <v>180</v>
      </c>
      <c r="F42" s="271" t="s">
        <v>181</v>
      </c>
      <c r="G42" s="267" t="s">
        <v>182</v>
      </c>
      <c r="H42" s="268">
        <f t="shared" si="13"/>
        <v>242.37</v>
      </c>
      <c r="I42" s="295">
        <v>9.91</v>
      </c>
      <c r="J42" s="295">
        <v>232.46</v>
      </c>
      <c r="K42" s="268">
        <f t="shared" si="14"/>
        <v>242.37</v>
      </c>
      <c r="L42" s="295"/>
      <c r="M42" s="295">
        <v>132.37</v>
      </c>
      <c r="N42" s="295"/>
      <c r="O42" s="295"/>
      <c r="P42" s="295"/>
      <c r="Q42" s="295">
        <v>110</v>
      </c>
      <c r="R42" s="295"/>
      <c r="S42" s="295"/>
      <c r="T42" s="295"/>
      <c r="U42" s="295"/>
      <c r="V42" s="295"/>
      <c r="W42" s="295"/>
      <c r="X42" s="219">
        <v>300</v>
      </c>
      <c r="Y42" s="295">
        <f t="shared" si="2"/>
        <v>71460</v>
      </c>
      <c r="Z42" s="328" t="s">
        <v>41</v>
      </c>
      <c r="AA42" s="323">
        <v>242.37</v>
      </c>
      <c r="AB42" s="323">
        <v>242.37</v>
      </c>
      <c r="AC42" s="323">
        <v>238.2</v>
      </c>
      <c r="AD42" s="323">
        <f t="shared" si="4"/>
        <v>238.2</v>
      </c>
      <c r="AE42" s="323">
        <f t="shared" si="3"/>
        <v>4.170000000000016</v>
      </c>
      <c r="AF42" s="265" t="s">
        <v>144</v>
      </c>
    </row>
    <row r="43" spans="1:32" s="225" customFormat="1" ht="33" customHeight="1">
      <c r="A43" s="274">
        <v>38</v>
      </c>
      <c r="B43" s="275" t="s">
        <v>178</v>
      </c>
      <c r="C43" s="276" t="s">
        <v>37</v>
      </c>
      <c r="D43" s="277" t="s">
        <v>183</v>
      </c>
      <c r="E43" s="277" t="s">
        <v>184</v>
      </c>
      <c r="F43" s="278" t="s">
        <v>185</v>
      </c>
      <c r="G43" s="279" t="s">
        <v>186</v>
      </c>
      <c r="H43" s="280">
        <f t="shared" si="13"/>
        <v>51.62</v>
      </c>
      <c r="I43" s="296">
        <v>10</v>
      </c>
      <c r="J43" s="296">
        <v>41.62</v>
      </c>
      <c r="K43" s="280">
        <f t="shared" si="14"/>
        <v>51.62</v>
      </c>
      <c r="L43" s="297">
        <v>6</v>
      </c>
      <c r="M43" s="295">
        <v>35.62</v>
      </c>
      <c r="N43" s="296"/>
      <c r="O43" s="297">
        <v>5</v>
      </c>
      <c r="P43" s="296"/>
      <c r="Q43" s="297">
        <v>5</v>
      </c>
      <c r="R43" s="296"/>
      <c r="S43" s="296"/>
      <c r="T43" s="296"/>
      <c r="U43" s="296"/>
      <c r="V43" s="296"/>
      <c r="W43" s="296"/>
      <c r="X43" s="301">
        <v>530</v>
      </c>
      <c r="Y43" s="296">
        <f t="shared" si="2"/>
        <v>0</v>
      </c>
      <c r="Z43" s="330" t="s">
        <v>41</v>
      </c>
      <c r="AA43" s="331">
        <v>51.62</v>
      </c>
      <c r="AB43" s="331">
        <v>51.62</v>
      </c>
      <c r="AC43" s="331">
        <v>44.36</v>
      </c>
      <c r="AD43" s="331">
        <v>0</v>
      </c>
      <c r="AE43" s="331">
        <f t="shared" si="3"/>
        <v>51.62</v>
      </c>
      <c r="AF43" s="301" t="s">
        <v>187</v>
      </c>
    </row>
    <row r="44" spans="1:32" s="166" customFormat="1" ht="33" customHeight="1">
      <c r="A44" s="217">
        <v>39</v>
      </c>
      <c r="B44" s="263" t="s">
        <v>178</v>
      </c>
      <c r="C44" s="269" t="s">
        <v>37</v>
      </c>
      <c r="D44" s="265" t="s">
        <v>188</v>
      </c>
      <c r="E44" s="265" t="s">
        <v>189</v>
      </c>
      <c r="F44" s="271" t="s">
        <v>190</v>
      </c>
      <c r="G44" s="267" t="s">
        <v>191</v>
      </c>
      <c r="H44" s="268">
        <f t="shared" si="13"/>
        <v>54</v>
      </c>
      <c r="I44" s="295">
        <v>5</v>
      </c>
      <c r="J44" s="295">
        <v>49</v>
      </c>
      <c r="K44" s="268">
        <f t="shared" si="14"/>
        <v>54</v>
      </c>
      <c r="L44" s="295"/>
      <c r="M44" s="295">
        <v>23</v>
      </c>
      <c r="N44" s="295"/>
      <c r="O44" s="297">
        <v>6</v>
      </c>
      <c r="P44" s="295"/>
      <c r="Q44" s="295">
        <v>25</v>
      </c>
      <c r="R44" s="295"/>
      <c r="S44" s="295"/>
      <c r="T44" s="295"/>
      <c r="U44" s="295"/>
      <c r="V44" s="295"/>
      <c r="W44" s="295"/>
      <c r="X44" s="219">
        <v>530</v>
      </c>
      <c r="Y44" s="295">
        <f t="shared" si="2"/>
        <v>0</v>
      </c>
      <c r="Z44" s="284" t="s">
        <v>41</v>
      </c>
      <c r="AA44" s="323">
        <v>54</v>
      </c>
      <c r="AB44" s="323">
        <v>54</v>
      </c>
      <c r="AC44" s="323">
        <v>37.75</v>
      </c>
      <c r="AD44" s="323">
        <v>0</v>
      </c>
      <c r="AE44" s="323">
        <f t="shared" si="3"/>
        <v>54</v>
      </c>
      <c r="AF44" s="219" t="s">
        <v>187</v>
      </c>
    </row>
    <row r="45" spans="1:32" s="166" customFormat="1" ht="33" customHeight="1">
      <c r="A45" s="217">
        <v>40</v>
      </c>
      <c r="B45" s="263" t="s">
        <v>178</v>
      </c>
      <c r="C45" s="269" t="s">
        <v>37</v>
      </c>
      <c r="D45" s="265" t="s">
        <v>192</v>
      </c>
      <c r="E45" s="265" t="s">
        <v>184</v>
      </c>
      <c r="F45" s="271" t="s">
        <v>193</v>
      </c>
      <c r="G45" s="267" t="s">
        <v>194</v>
      </c>
      <c r="H45" s="268">
        <f t="shared" si="13"/>
        <v>71.4</v>
      </c>
      <c r="I45" s="295">
        <v>4</v>
      </c>
      <c r="J45" s="295">
        <v>67.4</v>
      </c>
      <c r="K45" s="268">
        <f t="shared" si="14"/>
        <v>71.4</v>
      </c>
      <c r="L45" s="295"/>
      <c r="M45" s="295">
        <v>67.4</v>
      </c>
      <c r="N45" s="295"/>
      <c r="O45" s="295"/>
      <c r="P45" s="295"/>
      <c r="Q45" s="295"/>
      <c r="R45" s="295"/>
      <c r="S45" s="295"/>
      <c r="T45" s="297">
        <v>4</v>
      </c>
      <c r="U45" s="295"/>
      <c r="V45" s="295"/>
      <c r="W45" s="295"/>
      <c r="X45" s="219">
        <v>530</v>
      </c>
      <c r="Y45" s="295">
        <f t="shared" si="2"/>
        <v>0</v>
      </c>
      <c r="Z45" s="284" t="s">
        <v>41</v>
      </c>
      <c r="AA45" s="323">
        <v>71.4</v>
      </c>
      <c r="AB45" s="323">
        <v>71.4</v>
      </c>
      <c r="AC45" s="325">
        <v>76.71</v>
      </c>
      <c r="AD45" s="323">
        <v>0</v>
      </c>
      <c r="AE45" s="323">
        <f t="shared" si="3"/>
        <v>71.4</v>
      </c>
      <c r="AF45" s="265" t="s">
        <v>195</v>
      </c>
    </row>
    <row r="46" spans="1:33" s="224" customFormat="1" ht="33" customHeight="1">
      <c r="A46" s="253">
        <v>41</v>
      </c>
      <c r="B46" s="261" t="s">
        <v>196</v>
      </c>
      <c r="C46" s="255" t="s">
        <v>37</v>
      </c>
      <c r="D46" s="262" t="s">
        <v>197</v>
      </c>
      <c r="E46" s="262" t="s">
        <v>198</v>
      </c>
      <c r="F46" s="270" t="s">
        <v>199</v>
      </c>
      <c r="G46" s="257" t="s">
        <v>200</v>
      </c>
      <c r="H46" s="258">
        <f t="shared" si="13"/>
        <v>85.76</v>
      </c>
      <c r="I46" s="294">
        <v>6.73</v>
      </c>
      <c r="J46" s="294">
        <v>79.03</v>
      </c>
      <c r="K46" s="258">
        <f t="shared" si="14"/>
        <v>85.76</v>
      </c>
      <c r="L46" s="294">
        <v>1.5</v>
      </c>
      <c r="M46" s="294">
        <v>84.26</v>
      </c>
      <c r="N46" s="294"/>
      <c r="O46" s="294"/>
      <c r="P46" s="294"/>
      <c r="Q46" s="294"/>
      <c r="R46" s="294"/>
      <c r="S46" s="294"/>
      <c r="T46" s="294"/>
      <c r="U46" s="294"/>
      <c r="V46" s="294"/>
      <c r="W46" s="294"/>
      <c r="X46" s="300">
        <v>300</v>
      </c>
      <c r="Y46" s="294">
        <f t="shared" si="2"/>
        <v>24477</v>
      </c>
      <c r="Z46" s="317" t="s">
        <v>58</v>
      </c>
      <c r="AA46" s="314">
        <v>85.76</v>
      </c>
      <c r="AB46" s="314">
        <v>85.76</v>
      </c>
      <c r="AC46" s="314">
        <v>83.09</v>
      </c>
      <c r="AD46" s="314">
        <f>MIN(AA46:AC46)-1.5</f>
        <v>81.59</v>
      </c>
      <c r="AE46" s="314">
        <f t="shared" si="3"/>
        <v>4.170000000000002</v>
      </c>
      <c r="AF46" s="300" t="s">
        <v>201</v>
      </c>
      <c r="AG46" s="338"/>
    </row>
    <row r="47" spans="1:33" s="166" customFormat="1" ht="61.5">
      <c r="A47" s="217">
        <v>42</v>
      </c>
      <c r="B47" s="263" t="s">
        <v>196</v>
      </c>
      <c r="C47" s="269" t="s">
        <v>37</v>
      </c>
      <c r="D47" s="265" t="s">
        <v>202</v>
      </c>
      <c r="E47" s="265" t="s">
        <v>203</v>
      </c>
      <c r="F47" s="271" t="s">
        <v>204</v>
      </c>
      <c r="G47" s="267" t="s">
        <v>205</v>
      </c>
      <c r="H47" s="268">
        <f t="shared" si="13"/>
        <v>106</v>
      </c>
      <c r="I47" s="295">
        <v>0</v>
      </c>
      <c r="J47" s="295">
        <v>106</v>
      </c>
      <c r="K47" s="268">
        <f t="shared" si="14"/>
        <v>106</v>
      </c>
      <c r="L47" s="295">
        <v>6</v>
      </c>
      <c r="M47" s="295">
        <v>40</v>
      </c>
      <c r="N47" s="295"/>
      <c r="O47" s="295"/>
      <c r="P47" s="295"/>
      <c r="Q47" s="295">
        <v>60</v>
      </c>
      <c r="R47" s="295"/>
      <c r="S47" s="295"/>
      <c r="T47" s="295"/>
      <c r="U47" s="295"/>
      <c r="V47" s="295"/>
      <c r="W47" s="295"/>
      <c r="X47" s="219">
        <v>300</v>
      </c>
      <c r="Y47" s="295">
        <f t="shared" si="2"/>
        <v>19240.2</v>
      </c>
      <c r="Z47" s="328" t="s">
        <v>58</v>
      </c>
      <c r="AA47" s="323">
        <v>106</v>
      </c>
      <c r="AB47" s="323">
        <v>96</v>
      </c>
      <c r="AC47" s="323">
        <v>91.62</v>
      </c>
      <c r="AD47" s="323">
        <f>MIN(AA47:AC47)*(1-30%)</f>
        <v>64.134</v>
      </c>
      <c r="AE47" s="323">
        <f t="shared" si="3"/>
        <v>41.866</v>
      </c>
      <c r="AF47" s="219" t="s">
        <v>206</v>
      </c>
      <c r="AG47" s="339">
        <f>AA47-AC47</f>
        <v>14.379999999999995</v>
      </c>
    </row>
    <row r="48" spans="1:32" s="224" customFormat="1" ht="27" customHeight="1">
      <c r="A48" s="253">
        <v>43</v>
      </c>
      <c r="B48" s="261" t="s">
        <v>196</v>
      </c>
      <c r="C48" s="255" t="s">
        <v>37</v>
      </c>
      <c r="D48" s="262" t="s">
        <v>207</v>
      </c>
      <c r="E48" s="262" t="s">
        <v>208</v>
      </c>
      <c r="F48" s="270" t="s">
        <v>209</v>
      </c>
      <c r="G48" s="257" t="s">
        <v>210</v>
      </c>
      <c r="H48" s="258">
        <f t="shared" si="13"/>
        <v>200</v>
      </c>
      <c r="I48" s="294"/>
      <c r="J48" s="294">
        <v>200</v>
      </c>
      <c r="K48" s="258">
        <f t="shared" si="14"/>
        <v>200</v>
      </c>
      <c r="L48" s="294"/>
      <c r="M48" s="294">
        <v>100</v>
      </c>
      <c r="N48" s="294"/>
      <c r="O48" s="294"/>
      <c r="P48" s="294"/>
      <c r="Q48" s="294">
        <v>100</v>
      </c>
      <c r="R48" s="294"/>
      <c r="S48" s="294"/>
      <c r="T48" s="294"/>
      <c r="U48" s="294"/>
      <c r="V48" s="294"/>
      <c r="W48" s="294"/>
      <c r="X48" s="300">
        <v>530</v>
      </c>
      <c r="Y48" s="294">
        <f t="shared" si="2"/>
        <v>97758.5</v>
      </c>
      <c r="Z48" s="285" t="s">
        <v>41</v>
      </c>
      <c r="AA48" s="314">
        <v>200</v>
      </c>
      <c r="AB48" s="314">
        <v>200</v>
      </c>
      <c r="AC48" s="314">
        <v>184.45</v>
      </c>
      <c r="AD48" s="314">
        <f t="shared" si="4"/>
        <v>184.45</v>
      </c>
      <c r="AE48" s="314">
        <f t="shared" si="3"/>
        <v>15.550000000000011</v>
      </c>
      <c r="AF48" s="262" t="s">
        <v>144</v>
      </c>
    </row>
    <row r="49" spans="1:32" s="166" customFormat="1" ht="27" customHeight="1">
      <c r="A49" s="217">
        <v>44</v>
      </c>
      <c r="B49" s="263" t="s">
        <v>196</v>
      </c>
      <c r="C49" s="269" t="s">
        <v>37</v>
      </c>
      <c r="D49" s="265" t="s">
        <v>211</v>
      </c>
      <c r="E49" s="265" t="s">
        <v>212</v>
      </c>
      <c r="F49" s="271" t="s">
        <v>213</v>
      </c>
      <c r="G49" s="267" t="s">
        <v>214</v>
      </c>
      <c r="H49" s="268">
        <f t="shared" si="13"/>
        <v>50.71</v>
      </c>
      <c r="I49" s="295">
        <v>0</v>
      </c>
      <c r="J49" s="295">
        <v>50.71</v>
      </c>
      <c r="K49" s="268">
        <f t="shared" si="14"/>
        <v>50.71</v>
      </c>
      <c r="L49" s="295">
        <v>50.71</v>
      </c>
      <c r="M49" s="295"/>
      <c r="N49" s="295"/>
      <c r="O49" s="295"/>
      <c r="P49" s="295"/>
      <c r="Q49" s="295"/>
      <c r="R49" s="295"/>
      <c r="S49" s="295"/>
      <c r="T49" s="295"/>
      <c r="U49" s="295"/>
      <c r="V49" s="295"/>
      <c r="W49" s="295"/>
      <c r="X49" s="219">
        <v>300</v>
      </c>
      <c r="Y49" s="295">
        <f t="shared" si="2"/>
        <v>15213</v>
      </c>
      <c r="Z49" s="328" t="s">
        <v>41</v>
      </c>
      <c r="AA49" s="323">
        <v>50.71</v>
      </c>
      <c r="AB49" s="323">
        <v>50.71</v>
      </c>
      <c r="AC49" s="323">
        <v>58.31</v>
      </c>
      <c r="AD49" s="323">
        <f t="shared" si="4"/>
        <v>50.71</v>
      </c>
      <c r="AE49" s="323">
        <f t="shared" si="3"/>
        <v>0</v>
      </c>
      <c r="AF49" s="265"/>
    </row>
    <row r="50" spans="1:32" s="224" customFormat="1" ht="27" customHeight="1">
      <c r="A50" s="253">
        <v>45</v>
      </c>
      <c r="B50" s="261" t="s">
        <v>196</v>
      </c>
      <c r="C50" s="255" t="s">
        <v>37</v>
      </c>
      <c r="D50" s="262" t="s">
        <v>215</v>
      </c>
      <c r="E50" s="262" t="s">
        <v>216</v>
      </c>
      <c r="F50" s="270" t="s">
        <v>217</v>
      </c>
      <c r="G50" s="257" t="s">
        <v>218</v>
      </c>
      <c r="H50" s="258">
        <f t="shared" si="13"/>
        <v>100</v>
      </c>
      <c r="I50" s="294">
        <v>0</v>
      </c>
      <c r="J50" s="294">
        <v>100</v>
      </c>
      <c r="K50" s="258">
        <f t="shared" si="14"/>
        <v>100</v>
      </c>
      <c r="L50" s="294"/>
      <c r="M50" s="294">
        <v>100</v>
      </c>
      <c r="N50" s="294"/>
      <c r="O50" s="294"/>
      <c r="P50" s="294"/>
      <c r="Q50" s="294"/>
      <c r="R50" s="294"/>
      <c r="S50" s="294"/>
      <c r="T50" s="294"/>
      <c r="U50" s="294"/>
      <c r="V50" s="294"/>
      <c r="W50" s="294"/>
      <c r="X50" s="300">
        <v>300</v>
      </c>
      <c r="Y50" s="294">
        <f aca="true" t="shared" si="15" ref="Y50:Y51">X50*AD50</f>
        <v>18000</v>
      </c>
      <c r="Z50" s="317" t="s">
        <v>58</v>
      </c>
      <c r="AA50" s="314">
        <v>100</v>
      </c>
      <c r="AB50" s="314">
        <v>60</v>
      </c>
      <c r="AC50" s="314">
        <v>100.04</v>
      </c>
      <c r="AD50" s="314">
        <f t="shared" si="4"/>
        <v>60</v>
      </c>
      <c r="AE50" s="314">
        <f t="shared" si="3"/>
        <v>40</v>
      </c>
      <c r="AF50" s="262" t="s">
        <v>219</v>
      </c>
    </row>
    <row r="51" spans="1:33" s="226" customFormat="1" ht="48">
      <c r="A51" s="217">
        <v>46</v>
      </c>
      <c r="B51" s="263" t="s">
        <v>220</v>
      </c>
      <c r="C51" s="269" t="s">
        <v>37</v>
      </c>
      <c r="D51" s="281" t="s">
        <v>221</v>
      </c>
      <c r="E51" s="281" t="s">
        <v>222</v>
      </c>
      <c r="F51" s="282" t="s">
        <v>223</v>
      </c>
      <c r="G51" s="283">
        <v>15178860878</v>
      </c>
      <c r="H51" s="268">
        <f t="shared" si="13"/>
        <v>940</v>
      </c>
      <c r="I51" s="298"/>
      <c r="J51" s="298">
        <v>940</v>
      </c>
      <c r="K51" s="268">
        <f t="shared" si="14"/>
        <v>395</v>
      </c>
      <c r="L51" s="298"/>
      <c r="M51" s="297">
        <v>80</v>
      </c>
      <c r="N51" s="298"/>
      <c r="O51" s="298"/>
      <c r="P51" s="298"/>
      <c r="Q51" s="297">
        <v>315</v>
      </c>
      <c r="R51" s="298"/>
      <c r="S51" s="298"/>
      <c r="T51" s="298"/>
      <c r="U51" s="298"/>
      <c r="V51" s="298"/>
      <c r="W51" s="298"/>
      <c r="X51" s="302">
        <v>300</v>
      </c>
      <c r="Y51" s="295">
        <f t="shared" si="15"/>
        <v>0</v>
      </c>
      <c r="Z51" s="328" t="s">
        <v>58</v>
      </c>
      <c r="AA51" s="323">
        <v>395</v>
      </c>
      <c r="AB51" s="323">
        <v>395</v>
      </c>
      <c r="AC51" s="332" t="s">
        <v>224</v>
      </c>
      <c r="AD51" s="323">
        <f>MIN(AA51:AC51)-395</f>
        <v>0</v>
      </c>
      <c r="AE51" s="323">
        <f t="shared" si="3"/>
        <v>395</v>
      </c>
      <c r="AF51" s="265" t="s">
        <v>225</v>
      </c>
      <c r="AG51" s="340" t="s">
        <v>226</v>
      </c>
    </row>
    <row r="52" spans="1:33" s="222" customFormat="1" ht="53.25" customHeight="1">
      <c r="A52" s="253">
        <v>47</v>
      </c>
      <c r="B52" s="261" t="s">
        <v>220</v>
      </c>
      <c r="C52" s="262" t="s">
        <v>154</v>
      </c>
      <c r="D52" s="262" t="s">
        <v>227</v>
      </c>
      <c r="E52" s="262" t="s">
        <v>228</v>
      </c>
      <c r="F52" s="256" t="s">
        <v>229</v>
      </c>
      <c r="G52" s="257">
        <v>13648252573</v>
      </c>
      <c r="H52" s="258">
        <f t="shared" si="13"/>
        <v>416</v>
      </c>
      <c r="I52" s="294"/>
      <c r="J52" s="294">
        <v>416</v>
      </c>
      <c r="K52" s="258">
        <f t="shared" si="14"/>
        <v>416</v>
      </c>
      <c r="L52" s="294"/>
      <c r="M52" s="294"/>
      <c r="N52" s="294"/>
      <c r="O52" s="294"/>
      <c r="P52" s="294"/>
      <c r="Q52" s="294">
        <v>416</v>
      </c>
      <c r="R52" s="294"/>
      <c r="S52" s="294"/>
      <c r="T52" s="294"/>
      <c r="U52" s="294"/>
      <c r="V52" s="294"/>
      <c r="W52" s="294"/>
      <c r="X52" s="300">
        <v>300</v>
      </c>
      <c r="Y52" s="294">
        <f aca="true" t="shared" si="16" ref="Y52:Y60">X52*AD52</f>
        <v>56160</v>
      </c>
      <c r="Z52" s="317" t="s">
        <v>58</v>
      </c>
      <c r="AA52" s="314">
        <v>416</v>
      </c>
      <c r="AB52" s="333">
        <v>187.2</v>
      </c>
      <c r="AC52" s="314">
        <v>381.95</v>
      </c>
      <c r="AD52" s="314">
        <f t="shared" si="4"/>
        <v>187.2</v>
      </c>
      <c r="AE52" s="314">
        <f t="shared" si="3"/>
        <v>228.8</v>
      </c>
      <c r="AF52" s="262" t="s">
        <v>230</v>
      </c>
      <c r="AG52" s="341"/>
    </row>
    <row r="53" spans="1:33" s="222" customFormat="1" ht="48.75" customHeight="1">
      <c r="A53" s="253">
        <v>48</v>
      </c>
      <c r="B53" s="261" t="s">
        <v>220</v>
      </c>
      <c r="C53" s="262" t="s">
        <v>154</v>
      </c>
      <c r="D53" s="262" t="s">
        <v>231</v>
      </c>
      <c r="E53" s="262" t="s">
        <v>228</v>
      </c>
      <c r="F53" s="256" t="s">
        <v>232</v>
      </c>
      <c r="G53" s="257">
        <v>13628285087</v>
      </c>
      <c r="H53" s="258">
        <f t="shared" si="13"/>
        <v>1386</v>
      </c>
      <c r="I53" s="294"/>
      <c r="J53" s="294">
        <v>1386</v>
      </c>
      <c r="K53" s="258">
        <f t="shared" si="14"/>
        <v>1386</v>
      </c>
      <c r="L53" s="294"/>
      <c r="M53" s="294"/>
      <c r="N53" s="294"/>
      <c r="O53" s="294"/>
      <c r="P53" s="294"/>
      <c r="Q53" s="294">
        <v>1386</v>
      </c>
      <c r="R53" s="294"/>
      <c r="S53" s="294"/>
      <c r="T53" s="294"/>
      <c r="U53" s="294"/>
      <c r="V53" s="294"/>
      <c r="W53" s="294"/>
      <c r="X53" s="300">
        <v>300</v>
      </c>
      <c r="Y53" s="294">
        <f t="shared" si="16"/>
        <v>187110</v>
      </c>
      <c r="Z53" s="317" t="s">
        <v>58</v>
      </c>
      <c r="AA53" s="314">
        <v>650</v>
      </c>
      <c r="AB53" s="333">
        <v>623.7</v>
      </c>
      <c r="AC53" s="314">
        <v>1245.52</v>
      </c>
      <c r="AD53" s="314">
        <f t="shared" si="4"/>
        <v>623.7</v>
      </c>
      <c r="AE53" s="314">
        <f t="shared" si="3"/>
        <v>26.299999999999955</v>
      </c>
      <c r="AF53" s="262" t="s">
        <v>230</v>
      </c>
      <c r="AG53" s="341"/>
    </row>
    <row r="54" spans="1:33" s="222" customFormat="1" ht="36">
      <c r="A54" s="253">
        <v>49</v>
      </c>
      <c r="B54" s="261" t="s">
        <v>220</v>
      </c>
      <c r="C54" s="262" t="s">
        <v>154</v>
      </c>
      <c r="D54" s="262" t="s">
        <v>231</v>
      </c>
      <c r="E54" s="262" t="s">
        <v>228</v>
      </c>
      <c r="F54" s="256" t="s">
        <v>232</v>
      </c>
      <c r="G54" s="257">
        <v>13628285087</v>
      </c>
      <c r="H54" s="258">
        <f t="shared" si="13"/>
        <v>706</v>
      </c>
      <c r="I54" s="294"/>
      <c r="J54" s="294">
        <v>706</v>
      </c>
      <c r="K54" s="258">
        <f t="shared" si="14"/>
        <v>706</v>
      </c>
      <c r="L54" s="294">
        <v>510</v>
      </c>
      <c r="M54" s="294">
        <v>60</v>
      </c>
      <c r="N54" s="294"/>
      <c r="O54" s="294"/>
      <c r="P54" s="294"/>
      <c r="Q54" s="294">
        <v>136</v>
      </c>
      <c r="R54" s="294"/>
      <c r="S54" s="294"/>
      <c r="T54" s="294"/>
      <c r="U54" s="294"/>
      <c r="V54" s="294"/>
      <c r="W54" s="294"/>
      <c r="X54" s="300">
        <v>530</v>
      </c>
      <c r="Y54" s="294">
        <f t="shared" si="16"/>
        <v>330672.3</v>
      </c>
      <c r="Z54" s="285" t="s">
        <v>41</v>
      </c>
      <c r="AA54" s="314">
        <v>706</v>
      </c>
      <c r="AB54" s="334">
        <f>510+60+121</f>
        <v>691</v>
      </c>
      <c r="AC54" s="314">
        <v>683.91</v>
      </c>
      <c r="AD54" s="320">
        <f>MIN(AA54:AC54)-60</f>
        <v>623.91</v>
      </c>
      <c r="AE54" s="314">
        <f t="shared" si="3"/>
        <v>82.09000000000003</v>
      </c>
      <c r="AF54" s="262" t="s">
        <v>233</v>
      </c>
      <c r="AG54" s="342" t="s">
        <v>234</v>
      </c>
    </row>
    <row r="55" spans="1:32" s="223" customFormat="1" ht="27" customHeight="1">
      <c r="A55" s="217">
        <v>50</v>
      </c>
      <c r="B55" s="263" t="s">
        <v>235</v>
      </c>
      <c r="C55" s="265" t="s">
        <v>154</v>
      </c>
      <c r="D55" s="284" t="s">
        <v>236</v>
      </c>
      <c r="E55" s="265" t="s">
        <v>237</v>
      </c>
      <c r="F55" s="266" t="s">
        <v>238</v>
      </c>
      <c r="G55" s="267" t="s">
        <v>239</v>
      </c>
      <c r="H55" s="268">
        <f t="shared" si="13"/>
        <v>250.81</v>
      </c>
      <c r="I55" s="295"/>
      <c r="J55" s="295">
        <v>250.81</v>
      </c>
      <c r="K55" s="268">
        <f t="shared" si="14"/>
        <v>250.81</v>
      </c>
      <c r="L55" s="295">
        <v>250.81</v>
      </c>
      <c r="M55" s="295"/>
      <c r="N55" s="295"/>
      <c r="O55" s="295"/>
      <c r="P55" s="295"/>
      <c r="Q55" s="295"/>
      <c r="R55" s="295"/>
      <c r="S55" s="295"/>
      <c r="T55" s="295"/>
      <c r="U55" s="295"/>
      <c r="V55" s="295"/>
      <c r="W55" s="295"/>
      <c r="X55" s="219">
        <v>530</v>
      </c>
      <c r="Y55" s="295">
        <f t="shared" si="16"/>
        <v>132929.3</v>
      </c>
      <c r="Z55" s="284" t="s">
        <v>41</v>
      </c>
      <c r="AA55" s="323">
        <v>250.81</v>
      </c>
      <c r="AB55" s="332">
        <v>253.31</v>
      </c>
      <c r="AC55" s="325">
        <v>250.81</v>
      </c>
      <c r="AD55" s="323">
        <f>MIN(AA55:AC55)</f>
        <v>250.81</v>
      </c>
      <c r="AE55" s="335">
        <f t="shared" si="3"/>
        <v>0</v>
      </c>
      <c r="AF55" s="326"/>
    </row>
    <row r="56" spans="1:33" s="222" customFormat="1" ht="38.25" customHeight="1">
      <c r="A56" s="253">
        <v>51</v>
      </c>
      <c r="B56" s="261" t="s">
        <v>235</v>
      </c>
      <c r="C56" s="255" t="s">
        <v>37</v>
      </c>
      <c r="D56" s="285" t="s">
        <v>240</v>
      </c>
      <c r="E56" s="262" t="s">
        <v>241</v>
      </c>
      <c r="F56" s="256" t="s">
        <v>242</v>
      </c>
      <c r="G56" s="257" t="s">
        <v>243</v>
      </c>
      <c r="H56" s="258">
        <f t="shared" si="13"/>
        <v>161</v>
      </c>
      <c r="I56" s="294"/>
      <c r="J56" s="294">
        <v>161</v>
      </c>
      <c r="K56" s="258">
        <f t="shared" si="14"/>
        <v>161</v>
      </c>
      <c r="L56" s="294">
        <v>10</v>
      </c>
      <c r="M56" s="294">
        <v>75</v>
      </c>
      <c r="N56" s="294"/>
      <c r="O56" s="294"/>
      <c r="P56" s="294"/>
      <c r="Q56" s="294">
        <v>76</v>
      </c>
      <c r="R56" s="294"/>
      <c r="S56" s="294"/>
      <c r="T56" s="294"/>
      <c r="U56" s="294"/>
      <c r="V56" s="294"/>
      <c r="W56" s="294"/>
      <c r="X56" s="300">
        <v>530</v>
      </c>
      <c r="Y56" s="294">
        <f t="shared" si="16"/>
        <v>82107.59999999999</v>
      </c>
      <c r="Z56" s="285" t="s">
        <v>41</v>
      </c>
      <c r="AA56" s="314">
        <v>161</v>
      </c>
      <c r="AB56" s="321">
        <v>155.85</v>
      </c>
      <c r="AC56" s="314">
        <v>154.92</v>
      </c>
      <c r="AD56" s="314">
        <f t="shared" si="4"/>
        <v>154.92</v>
      </c>
      <c r="AE56" s="314">
        <f t="shared" si="3"/>
        <v>6.0800000000000125</v>
      </c>
      <c r="AF56" s="336"/>
      <c r="AG56" s="343">
        <f>AA54-AC54</f>
        <v>22.090000000000032</v>
      </c>
    </row>
    <row r="57" spans="1:33" s="227" customFormat="1" ht="36">
      <c r="A57" s="56">
        <v>52</v>
      </c>
      <c r="B57" s="57" t="s">
        <v>235</v>
      </c>
      <c r="C57" s="40" t="s">
        <v>37</v>
      </c>
      <c r="D57" s="75" t="s">
        <v>244</v>
      </c>
      <c r="E57" s="58" t="s">
        <v>245</v>
      </c>
      <c r="F57" s="41" t="s">
        <v>246</v>
      </c>
      <c r="G57" s="42" t="s">
        <v>247</v>
      </c>
      <c r="H57" s="43">
        <f t="shared" si="13"/>
        <v>103.97</v>
      </c>
      <c r="I57" s="299"/>
      <c r="J57" s="299">
        <v>103.97</v>
      </c>
      <c r="K57" s="43">
        <f t="shared" si="14"/>
        <v>103.97</v>
      </c>
      <c r="L57" s="299">
        <v>20.5</v>
      </c>
      <c r="M57" s="299"/>
      <c r="N57" s="299"/>
      <c r="O57" s="299"/>
      <c r="P57" s="299"/>
      <c r="Q57" s="299">
        <v>83.47</v>
      </c>
      <c r="R57" s="299"/>
      <c r="S57" s="299"/>
      <c r="T57" s="299"/>
      <c r="U57" s="299"/>
      <c r="V57" s="299"/>
      <c r="W57" s="299"/>
      <c r="X57" s="85">
        <v>530</v>
      </c>
      <c r="Y57" s="299">
        <f t="shared" si="16"/>
        <v>0</v>
      </c>
      <c r="Z57" s="75" t="s">
        <v>41</v>
      </c>
      <c r="AA57" s="109">
        <v>103.97</v>
      </c>
      <c r="AB57" s="134">
        <v>99.97</v>
      </c>
      <c r="AC57" s="109">
        <v>101.67</v>
      </c>
      <c r="AD57" s="109">
        <f>MIN(AA57:AC57)-83.47-16.5</f>
        <v>0</v>
      </c>
      <c r="AE57" s="109">
        <f t="shared" si="3"/>
        <v>103.97</v>
      </c>
      <c r="AF57" s="106" t="s">
        <v>248</v>
      </c>
      <c r="AG57" s="344"/>
    </row>
    <row r="58" spans="1:32" s="223" customFormat="1" ht="27" customHeight="1">
      <c r="A58" s="217">
        <v>53</v>
      </c>
      <c r="B58" s="263" t="s">
        <v>235</v>
      </c>
      <c r="C58" s="269" t="s">
        <v>37</v>
      </c>
      <c r="D58" s="265" t="s">
        <v>249</v>
      </c>
      <c r="E58" s="265" t="s">
        <v>250</v>
      </c>
      <c r="F58" s="266" t="s">
        <v>251</v>
      </c>
      <c r="G58" s="267" t="s">
        <v>252</v>
      </c>
      <c r="H58" s="268">
        <f t="shared" si="13"/>
        <v>50</v>
      </c>
      <c r="I58" s="295"/>
      <c r="J58" s="295">
        <v>50</v>
      </c>
      <c r="K58" s="268">
        <f t="shared" si="14"/>
        <v>50</v>
      </c>
      <c r="L58" s="295"/>
      <c r="M58" s="295">
        <v>50</v>
      </c>
      <c r="N58" s="295"/>
      <c r="O58" s="295"/>
      <c r="P58" s="295"/>
      <c r="Q58" s="295"/>
      <c r="R58" s="295"/>
      <c r="S58" s="295"/>
      <c r="T58" s="295"/>
      <c r="U58" s="295"/>
      <c r="V58" s="295"/>
      <c r="W58" s="295"/>
      <c r="X58" s="219">
        <v>530</v>
      </c>
      <c r="Y58" s="295">
        <f t="shared" si="16"/>
        <v>26500</v>
      </c>
      <c r="Z58" s="284" t="s">
        <v>41</v>
      </c>
      <c r="AA58" s="323">
        <v>50</v>
      </c>
      <c r="AB58" s="323">
        <v>50</v>
      </c>
      <c r="AC58" s="323">
        <v>51.85</v>
      </c>
      <c r="AD58" s="323">
        <f t="shared" si="4"/>
        <v>50</v>
      </c>
      <c r="AE58" s="323">
        <f t="shared" si="3"/>
        <v>0</v>
      </c>
      <c r="AF58" s="326"/>
    </row>
    <row r="59" spans="1:32" s="223" customFormat="1" ht="48" customHeight="1">
      <c r="A59" s="217">
        <v>54</v>
      </c>
      <c r="B59" s="263" t="s">
        <v>253</v>
      </c>
      <c r="C59" s="269" t="s">
        <v>37</v>
      </c>
      <c r="D59" s="265" t="s">
        <v>254</v>
      </c>
      <c r="E59" s="286" t="s">
        <v>255</v>
      </c>
      <c r="F59" s="372" t="s">
        <v>256</v>
      </c>
      <c r="G59" s="219">
        <v>18717085135</v>
      </c>
      <c r="H59" s="268">
        <f aca="true" t="shared" si="17" ref="H59">SUM(I59:J59)</f>
        <v>295.5</v>
      </c>
      <c r="I59" s="295"/>
      <c r="J59" s="295">
        <v>295.5</v>
      </c>
      <c r="K59" s="268">
        <f aca="true" t="shared" si="18" ref="K59">SUM(L59:W59)</f>
        <v>295.5</v>
      </c>
      <c r="L59" s="295">
        <v>295.5</v>
      </c>
      <c r="M59" s="295"/>
      <c r="N59" s="295"/>
      <c r="O59" s="295"/>
      <c r="P59" s="295"/>
      <c r="Q59" s="295"/>
      <c r="R59" s="295"/>
      <c r="S59" s="295"/>
      <c r="T59" s="295"/>
      <c r="U59" s="295"/>
      <c r="V59" s="295"/>
      <c r="W59" s="295"/>
      <c r="X59" s="219">
        <v>530</v>
      </c>
      <c r="Y59" s="295">
        <f t="shared" si="16"/>
        <v>0</v>
      </c>
      <c r="Z59" s="284" t="s">
        <v>41</v>
      </c>
      <c r="AA59" s="323">
        <v>295.5</v>
      </c>
      <c r="AB59" s="323">
        <v>295.5</v>
      </c>
      <c r="AC59" s="323">
        <v>252.14</v>
      </c>
      <c r="AD59" s="323">
        <f>MIN(AA59:AC59)-252.14</f>
        <v>0</v>
      </c>
      <c r="AE59" s="323">
        <f t="shared" si="3"/>
        <v>295.5</v>
      </c>
      <c r="AF59" s="326" t="s">
        <v>257</v>
      </c>
    </row>
    <row r="60" spans="1:33" s="224" customFormat="1" ht="27" customHeight="1">
      <c r="A60" s="253">
        <v>55</v>
      </c>
      <c r="B60" s="261" t="s">
        <v>258</v>
      </c>
      <c r="C60" s="255" t="s">
        <v>37</v>
      </c>
      <c r="D60" s="262" t="s">
        <v>259</v>
      </c>
      <c r="E60" s="262" t="s">
        <v>260</v>
      </c>
      <c r="F60" s="270" t="s">
        <v>261</v>
      </c>
      <c r="G60" s="257">
        <v>13638217120</v>
      </c>
      <c r="H60" s="258">
        <f aca="true" t="shared" si="19" ref="H60:H62">SUM(I60:J60)</f>
        <v>53.41</v>
      </c>
      <c r="I60" s="294"/>
      <c r="J60" s="294">
        <v>53.41</v>
      </c>
      <c r="K60" s="258">
        <f aca="true" t="shared" si="20" ref="K60:K62">SUM(L60:W60)</f>
        <v>53.41</v>
      </c>
      <c r="L60" s="294">
        <v>53.41</v>
      </c>
      <c r="M60" s="294"/>
      <c r="N60" s="294"/>
      <c r="O60" s="294"/>
      <c r="P60" s="294"/>
      <c r="Q60" s="294"/>
      <c r="R60" s="294"/>
      <c r="S60" s="294"/>
      <c r="T60" s="294"/>
      <c r="U60" s="294"/>
      <c r="V60" s="294"/>
      <c r="W60" s="294"/>
      <c r="X60" s="300">
        <v>530</v>
      </c>
      <c r="Y60" s="294">
        <f t="shared" si="16"/>
        <v>26500</v>
      </c>
      <c r="Z60" s="285" t="s">
        <v>41</v>
      </c>
      <c r="AA60" s="314">
        <v>53.41</v>
      </c>
      <c r="AB60" s="314">
        <v>53.41</v>
      </c>
      <c r="AC60" s="314">
        <v>53.75</v>
      </c>
      <c r="AD60" s="314">
        <f>MIN(AA60:AC60)-3.41</f>
        <v>50</v>
      </c>
      <c r="AE60" s="314">
        <f t="shared" si="3"/>
        <v>3.4099999999999966</v>
      </c>
      <c r="AF60" s="262" t="s">
        <v>262</v>
      </c>
      <c r="AG60" s="345"/>
    </row>
    <row r="61" spans="1:32" s="224" customFormat="1" ht="27" customHeight="1">
      <c r="A61" s="253">
        <v>56</v>
      </c>
      <c r="B61" s="261" t="s">
        <v>258</v>
      </c>
      <c r="C61" s="255" t="s">
        <v>37</v>
      </c>
      <c r="D61" s="262" t="s">
        <v>263</v>
      </c>
      <c r="E61" s="262" t="s">
        <v>264</v>
      </c>
      <c r="F61" s="270" t="s">
        <v>265</v>
      </c>
      <c r="G61" s="257">
        <v>13594978582</v>
      </c>
      <c r="H61" s="258">
        <f t="shared" si="19"/>
        <v>58</v>
      </c>
      <c r="I61" s="294">
        <v>5</v>
      </c>
      <c r="J61" s="294">
        <v>53</v>
      </c>
      <c r="K61" s="258">
        <f t="shared" si="20"/>
        <v>58</v>
      </c>
      <c r="L61" s="294"/>
      <c r="M61" s="294">
        <v>29</v>
      </c>
      <c r="N61" s="294"/>
      <c r="O61" s="294"/>
      <c r="P61" s="294"/>
      <c r="Q61" s="294">
        <v>29</v>
      </c>
      <c r="R61" s="294"/>
      <c r="S61" s="294"/>
      <c r="T61" s="294"/>
      <c r="U61" s="294"/>
      <c r="V61" s="294"/>
      <c r="W61" s="294"/>
      <c r="X61" s="300">
        <v>530</v>
      </c>
      <c r="Y61" s="294">
        <f aca="true" t="shared" si="21" ref="Y61:Y63">X61*AD61</f>
        <v>26500</v>
      </c>
      <c r="Z61" s="285" t="s">
        <v>41</v>
      </c>
      <c r="AA61" s="314">
        <v>58</v>
      </c>
      <c r="AB61" s="314">
        <v>58</v>
      </c>
      <c r="AC61" s="314">
        <v>58.28</v>
      </c>
      <c r="AD61" s="314">
        <f>MIN(AA61:AC61)-8</f>
        <v>50</v>
      </c>
      <c r="AE61" s="314">
        <f t="shared" si="3"/>
        <v>8</v>
      </c>
      <c r="AF61" s="262" t="s">
        <v>266</v>
      </c>
    </row>
    <row r="62" spans="1:32" s="223" customFormat="1" ht="42.75" customHeight="1">
      <c r="A62" s="217">
        <v>57</v>
      </c>
      <c r="B62" s="263" t="s">
        <v>267</v>
      </c>
      <c r="C62" s="265" t="s">
        <v>37</v>
      </c>
      <c r="D62" s="265" t="s">
        <v>268</v>
      </c>
      <c r="E62" s="265" t="s">
        <v>269</v>
      </c>
      <c r="F62" s="370" t="s">
        <v>270</v>
      </c>
      <c r="G62" s="267">
        <v>13896414776</v>
      </c>
      <c r="H62" s="268">
        <f t="shared" si="19"/>
        <v>83.56</v>
      </c>
      <c r="I62" s="295">
        <v>3.12</v>
      </c>
      <c r="J62" s="295">
        <v>80.44</v>
      </c>
      <c r="K62" s="268">
        <f t="shared" si="20"/>
        <v>60</v>
      </c>
      <c r="L62" s="295"/>
      <c r="M62" s="295">
        <v>60</v>
      </c>
      <c r="N62" s="295"/>
      <c r="O62" s="295"/>
      <c r="P62" s="295"/>
      <c r="Q62" s="295"/>
      <c r="R62" s="295"/>
      <c r="S62" s="295"/>
      <c r="T62" s="295"/>
      <c r="U62" s="295"/>
      <c r="V62" s="295"/>
      <c r="W62" s="295"/>
      <c r="X62" s="219">
        <v>530</v>
      </c>
      <c r="Y62" s="295">
        <f t="shared" si="21"/>
        <v>31800</v>
      </c>
      <c r="Z62" s="284" t="s">
        <v>41</v>
      </c>
      <c r="AA62" s="323">
        <v>60</v>
      </c>
      <c r="AB62" s="323">
        <v>60</v>
      </c>
      <c r="AC62" s="323">
        <v>66.55</v>
      </c>
      <c r="AD62" s="323">
        <f t="shared" si="4"/>
        <v>60</v>
      </c>
      <c r="AE62" s="323">
        <f t="shared" si="3"/>
        <v>0</v>
      </c>
      <c r="AF62" s="324"/>
    </row>
    <row r="63" spans="1:32" s="224" customFormat="1" ht="27" customHeight="1">
      <c r="A63" s="253">
        <v>58</v>
      </c>
      <c r="B63" s="261" t="s">
        <v>271</v>
      </c>
      <c r="C63" s="255" t="s">
        <v>37</v>
      </c>
      <c r="D63" s="262" t="s">
        <v>272</v>
      </c>
      <c r="E63" s="262" t="s">
        <v>273</v>
      </c>
      <c r="F63" s="373" t="s">
        <v>274</v>
      </c>
      <c r="G63" s="257">
        <v>17784392874</v>
      </c>
      <c r="H63" s="258">
        <f aca="true" t="shared" si="22" ref="H63:H71">SUM(I63:J63)</f>
        <v>55.6</v>
      </c>
      <c r="I63" s="294">
        <v>6</v>
      </c>
      <c r="J63" s="294">
        <v>49.6</v>
      </c>
      <c r="K63" s="258">
        <f aca="true" t="shared" si="23" ref="K63:K71">SUM(L63:W63)</f>
        <v>55.6</v>
      </c>
      <c r="L63" s="294">
        <v>55.6</v>
      </c>
      <c r="M63" s="294"/>
      <c r="N63" s="294"/>
      <c r="O63" s="294"/>
      <c r="P63" s="294"/>
      <c r="Q63" s="294"/>
      <c r="R63" s="294"/>
      <c r="S63" s="294"/>
      <c r="T63" s="294"/>
      <c r="U63" s="294"/>
      <c r="V63" s="294"/>
      <c r="W63" s="294"/>
      <c r="X63" s="300">
        <v>530</v>
      </c>
      <c r="Y63" s="294">
        <f t="shared" si="21"/>
        <v>26500</v>
      </c>
      <c r="Z63" s="285" t="s">
        <v>41</v>
      </c>
      <c r="AA63" s="314">
        <v>55.6</v>
      </c>
      <c r="AB63" s="333">
        <v>56</v>
      </c>
      <c r="AC63" s="321">
        <v>64.94</v>
      </c>
      <c r="AD63" s="314">
        <f>MIN(AA63:AC63)-5.6</f>
        <v>50</v>
      </c>
      <c r="AE63" s="314">
        <f t="shared" si="3"/>
        <v>5.600000000000001</v>
      </c>
      <c r="AF63" s="300"/>
    </row>
    <row r="64" spans="1:32" s="228" customFormat="1" ht="27" customHeight="1">
      <c r="A64" s="217">
        <v>59</v>
      </c>
      <c r="B64" s="263" t="s">
        <v>275</v>
      </c>
      <c r="C64" s="265" t="s">
        <v>37</v>
      </c>
      <c r="D64" s="265" t="s">
        <v>276</v>
      </c>
      <c r="E64" s="289" t="s">
        <v>277</v>
      </c>
      <c r="F64" s="370" t="s">
        <v>278</v>
      </c>
      <c r="G64" s="266">
        <v>15320976939</v>
      </c>
      <c r="H64" s="268">
        <f aca="true" t="shared" si="24" ref="H64">SUM(I64:J64)</f>
        <v>115.25</v>
      </c>
      <c r="I64" s="295">
        <v>1.78</v>
      </c>
      <c r="J64" s="295">
        <v>113.47</v>
      </c>
      <c r="K64" s="268">
        <f aca="true" t="shared" si="25" ref="K64">SUM(L64:W64)</f>
        <v>115.25</v>
      </c>
      <c r="L64" s="295">
        <v>105.25</v>
      </c>
      <c r="M64" s="295">
        <v>10</v>
      </c>
      <c r="N64" s="295"/>
      <c r="O64" s="295"/>
      <c r="P64" s="295"/>
      <c r="Q64" s="295"/>
      <c r="R64" s="295"/>
      <c r="S64" s="295"/>
      <c r="T64" s="295"/>
      <c r="U64" s="295"/>
      <c r="V64" s="295"/>
      <c r="W64" s="295"/>
      <c r="X64" s="219">
        <v>530</v>
      </c>
      <c r="Y64" s="295">
        <f aca="true" t="shared" si="26" ref="Y64:Y65">X64*AD64</f>
        <v>61082.5</v>
      </c>
      <c r="Z64" s="284" t="s">
        <v>41</v>
      </c>
      <c r="AA64" s="323">
        <v>115.25</v>
      </c>
      <c r="AB64" s="337">
        <v>117.5</v>
      </c>
      <c r="AC64" s="323">
        <v>126.03</v>
      </c>
      <c r="AD64" s="323">
        <f t="shared" si="4"/>
        <v>115.25</v>
      </c>
      <c r="AE64" s="323">
        <f t="shared" si="3"/>
        <v>0</v>
      </c>
      <c r="AF64" s="287"/>
    </row>
    <row r="65" spans="1:32" s="224" customFormat="1" ht="27" customHeight="1">
      <c r="A65" s="253">
        <v>60</v>
      </c>
      <c r="B65" s="261" t="s">
        <v>279</v>
      </c>
      <c r="C65" s="255" t="s">
        <v>37</v>
      </c>
      <c r="D65" s="262" t="s">
        <v>280</v>
      </c>
      <c r="E65" s="262" t="s">
        <v>281</v>
      </c>
      <c r="F65" s="270" t="s">
        <v>282</v>
      </c>
      <c r="G65" s="257" t="s">
        <v>283</v>
      </c>
      <c r="H65" s="258">
        <f t="shared" si="22"/>
        <v>81.3</v>
      </c>
      <c r="I65" s="294"/>
      <c r="J65" s="294">
        <v>81.3</v>
      </c>
      <c r="K65" s="258">
        <f t="shared" si="23"/>
        <v>81.3</v>
      </c>
      <c r="L65" s="294"/>
      <c r="M65" s="294"/>
      <c r="N65" s="294"/>
      <c r="O65" s="294"/>
      <c r="P65" s="294"/>
      <c r="Q65" s="294">
        <v>81.3</v>
      </c>
      <c r="R65" s="294"/>
      <c r="S65" s="294"/>
      <c r="T65" s="294"/>
      <c r="U65" s="294"/>
      <c r="V65" s="294"/>
      <c r="W65" s="294"/>
      <c r="X65" s="300">
        <v>530</v>
      </c>
      <c r="Y65" s="294">
        <f t="shared" si="26"/>
        <v>41048.5</v>
      </c>
      <c r="Z65" s="285" t="s">
        <v>41</v>
      </c>
      <c r="AA65" s="314">
        <v>81.3</v>
      </c>
      <c r="AB65" s="314">
        <v>81.3</v>
      </c>
      <c r="AC65" s="314">
        <v>77.45</v>
      </c>
      <c r="AD65" s="314">
        <f t="shared" si="4"/>
        <v>77.45</v>
      </c>
      <c r="AE65" s="314">
        <f t="shared" si="3"/>
        <v>3.8499999999999943</v>
      </c>
      <c r="AF65" s="300"/>
    </row>
    <row r="66" spans="1:32" s="224" customFormat="1" ht="27" customHeight="1">
      <c r="A66" s="253">
        <v>61</v>
      </c>
      <c r="B66" s="261" t="s">
        <v>279</v>
      </c>
      <c r="C66" s="255" t="s">
        <v>37</v>
      </c>
      <c r="D66" s="262" t="s">
        <v>284</v>
      </c>
      <c r="E66" s="262" t="s">
        <v>285</v>
      </c>
      <c r="F66" s="270" t="s">
        <v>286</v>
      </c>
      <c r="G66" s="257" t="s">
        <v>287</v>
      </c>
      <c r="H66" s="258">
        <f t="shared" si="22"/>
        <v>135.13</v>
      </c>
      <c r="I66" s="294"/>
      <c r="J66" s="294">
        <v>135.13</v>
      </c>
      <c r="K66" s="258">
        <f t="shared" si="23"/>
        <v>135.13</v>
      </c>
      <c r="L66" s="294">
        <v>135.13</v>
      </c>
      <c r="M66" s="294"/>
      <c r="N66" s="294"/>
      <c r="O66" s="294"/>
      <c r="P66" s="294"/>
      <c r="Q66" s="294"/>
      <c r="R66" s="294"/>
      <c r="S66" s="294"/>
      <c r="T66" s="294"/>
      <c r="U66" s="294"/>
      <c r="V66" s="294"/>
      <c r="W66" s="294"/>
      <c r="X66" s="300">
        <v>530</v>
      </c>
      <c r="Y66" s="294">
        <f aca="true" t="shared" si="27" ref="Y66:Y70">X66*AD66</f>
        <v>65417.9</v>
      </c>
      <c r="Z66" s="285" t="s">
        <v>41</v>
      </c>
      <c r="AA66" s="314">
        <v>135.13</v>
      </c>
      <c r="AB66" s="314">
        <v>135.1</v>
      </c>
      <c r="AC66" s="314">
        <v>123.43</v>
      </c>
      <c r="AD66" s="314">
        <f t="shared" si="4"/>
        <v>123.43</v>
      </c>
      <c r="AE66" s="314">
        <f t="shared" si="3"/>
        <v>11.699999999999989</v>
      </c>
      <c r="AF66" s="300"/>
    </row>
    <row r="67" spans="1:32" s="224" customFormat="1" ht="36" customHeight="1">
      <c r="A67" s="253">
        <v>62</v>
      </c>
      <c r="B67" s="261" t="s">
        <v>288</v>
      </c>
      <c r="C67" s="255" t="s">
        <v>37</v>
      </c>
      <c r="D67" s="272" t="s">
        <v>289</v>
      </c>
      <c r="E67" s="272" t="s">
        <v>290</v>
      </c>
      <c r="F67" s="373" t="s">
        <v>291</v>
      </c>
      <c r="G67" s="257">
        <v>13310296662</v>
      </c>
      <c r="H67" s="346">
        <f t="shared" si="22"/>
        <v>320</v>
      </c>
      <c r="I67" s="294"/>
      <c r="J67" s="359">
        <v>320</v>
      </c>
      <c r="K67" s="258">
        <f t="shared" si="23"/>
        <v>320</v>
      </c>
      <c r="L67" s="294"/>
      <c r="M67" s="294"/>
      <c r="N67" s="294"/>
      <c r="O67" s="294"/>
      <c r="P67" s="294"/>
      <c r="Q67" s="359">
        <v>320</v>
      </c>
      <c r="R67" s="294"/>
      <c r="S67" s="294"/>
      <c r="T67" s="294"/>
      <c r="U67" s="294"/>
      <c r="V67" s="294"/>
      <c r="W67" s="294"/>
      <c r="X67" s="253">
        <v>300</v>
      </c>
      <c r="Y67" s="294">
        <f t="shared" si="27"/>
        <v>52500</v>
      </c>
      <c r="Z67" s="317" t="s">
        <v>58</v>
      </c>
      <c r="AA67" s="314">
        <v>320</v>
      </c>
      <c r="AB67" s="314">
        <v>320</v>
      </c>
      <c r="AC67" s="314">
        <v>320.36</v>
      </c>
      <c r="AD67" s="314">
        <f>MIN(AA67:AC67)-145</f>
        <v>175</v>
      </c>
      <c r="AE67" s="314">
        <f t="shared" si="3"/>
        <v>145</v>
      </c>
      <c r="AF67" s="262" t="s">
        <v>292</v>
      </c>
    </row>
    <row r="68" spans="1:32" s="224" customFormat="1" ht="45" customHeight="1">
      <c r="A68" s="253">
        <v>63</v>
      </c>
      <c r="B68" s="261" t="s">
        <v>288</v>
      </c>
      <c r="C68" s="255" t="s">
        <v>37</v>
      </c>
      <c r="D68" s="262" t="s">
        <v>293</v>
      </c>
      <c r="E68" s="262" t="s">
        <v>294</v>
      </c>
      <c r="F68" s="270" t="s">
        <v>295</v>
      </c>
      <c r="G68" s="257" t="s">
        <v>296</v>
      </c>
      <c r="H68" s="258">
        <f t="shared" si="22"/>
        <v>329.45</v>
      </c>
      <c r="I68" s="294"/>
      <c r="J68" s="294">
        <v>329.45</v>
      </c>
      <c r="K68" s="258">
        <f t="shared" si="23"/>
        <v>329.45</v>
      </c>
      <c r="L68" s="294"/>
      <c r="M68" s="294">
        <v>129.45</v>
      </c>
      <c r="N68" s="294"/>
      <c r="O68" s="294"/>
      <c r="P68" s="294"/>
      <c r="Q68" s="294">
        <v>200</v>
      </c>
      <c r="R68" s="294"/>
      <c r="S68" s="294"/>
      <c r="T68" s="294"/>
      <c r="U68" s="294"/>
      <c r="V68" s="294"/>
      <c r="W68" s="294"/>
      <c r="X68" s="300">
        <v>530</v>
      </c>
      <c r="Y68" s="294">
        <f t="shared" si="27"/>
        <v>140158.5</v>
      </c>
      <c r="Z68" s="285" t="s">
        <v>41</v>
      </c>
      <c r="AA68" s="314">
        <v>329.45</v>
      </c>
      <c r="AB68" s="314">
        <v>329.45</v>
      </c>
      <c r="AC68" s="314">
        <v>333.22</v>
      </c>
      <c r="AD68" s="314">
        <f>MIN(AA68:AC68)-(200-135)</f>
        <v>264.45</v>
      </c>
      <c r="AE68" s="314">
        <f t="shared" si="3"/>
        <v>65</v>
      </c>
      <c r="AF68" s="300" t="s">
        <v>297</v>
      </c>
    </row>
    <row r="69" spans="1:32" s="224" customFormat="1" ht="27" customHeight="1">
      <c r="A69" s="253">
        <v>64</v>
      </c>
      <c r="B69" s="261" t="s">
        <v>288</v>
      </c>
      <c r="C69" s="255" t="s">
        <v>37</v>
      </c>
      <c r="D69" s="262" t="s">
        <v>298</v>
      </c>
      <c r="E69" s="262" t="s">
        <v>299</v>
      </c>
      <c r="F69" s="270" t="s">
        <v>300</v>
      </c>
      <c r="G69" s="257" t="s">
        <v>301</v>
      </c>
      <c r="H69" s="258">
        <f t="shared" si="22"/>
        <v>152.36</v>
      </c>
      <c r="I69" s="294"/>
      <c r="J69" s="294">
        <v>152.36</v>
      </c>
      <c r="K69" s="258">
        <f t="shared" si="23"/>
        <v>152.36</v>
      </c>
      <c r="L69" s="294">
        <v>152.36</v>
      </c>
      <c r="M69" s="294"/>
      <c r="N69" s="294"/>
      <c r="O69" s="294"/>
      <c r="P69" s="294"/>
      <c r="Q69" s="294"/>
      <c r="R69" s="294"/>
      <c r="S69" s="294"/>
      <c r="T69" s="294"/>
      <c r="U69" s="294"/>
      <c r="V69" s="294"/>
      <c r="W69" s="294"/>
      <c r="X69" s="300">
        <v>530</v>
      </c>
      <c r="Y69" s="294">
        <f t="shared" si="27"/>
        <v>75260</v>
      </c>
      <c r="Z69" s="285" t="s">
        <v>41</v>
      </c>
      <c r="AA69" s="314">
        <v>152.36</v>
      </c>
      <c r="AB69" s="314">
        <v>152.36</v>
      </c>
      <c r="AC69" s="314">
        <v>152.61</v>
      </c>
      <c r="AD69" s="314">
        <f>MIN(AA69:AC69)-(152.36-142)</f>
        <v>142</v>
      </c>
      <c r="AE69" s="314">
        <f t="shared" si="3"/>
        <v>10.360000000000014</v>
      </c>
      <c r="AF69" s="262" t="s">
        <v>302</v>
      </c>
    </row>
    <row r="70" spans="1:32" s="222" customFormat="1" ht="51" customHeight="1">
      <c r="A70" s="253">
        <v>65</v>
      </c>
      <c r="B70" s="261" t="s">
        <v>303</v>
      </c>
      <c r="C70" s="262" t="s">
        <v>154</v>
      </c>
      <c r="D70" s="262" t="s">
        <v>304</v>
      </c>
      <c r="E70" s="262" t="s">
        <v>305</v>
      </c>
      <c r="F70" s="369" t="s">
        <v>306</v>
      </c>
      <c r="G70" s="257" t="s">
        <v>307</v>
      </c>
      <c r="H70" s="258">
        <f t="shared" si="22"/>
        <v>300</v>
      </c>
      <c r="I70" s="294"/>
      <c r="J70" s="294">
        <v>300</v>
      </c>
      <c r="K70" s="258">
        <f t="shared" si="23"/>
        <v>300</v>
      </c>
      <c r="L70" s="294"/>
      <c r="M70" s="294"/>
      <c r="N70" s="294"/>
      <c r="O70" s="294"/>
      <c r="P70" s="294"/>
      <c r="Q70" s="294">
        <v>300</v>
      </c>
      <c r="R70" s="294"/>
      <c r="S70" s="294"/>
      <c r="T70" s="294"/>
      <c r="U70" s="294"/>
      <c r="V70" s="294"/>
      <c r="W70" s="294"/>
      <c r="X70" s="300">
        <v>300</v>
      </c>
      <c r="Y70" s="294">
        <f t="shared" si="27"/>
        <v>56250</v>
      </c>
      <c r="Z70" s="317" t="s">
        <v>58</v>
      </c>
      <c r="AA70" s="314">
        <v>300</v>
      </c>
      <c r="AB70" s="363">
        <v>300</v>
      </c>
      <c r="AC70" s="319">
        <f>311.709</f>
        <v>311.709</v>
      </c>
      <c r="AD70" s="314">
        <f>MIN(AA70:AC70)-(AB70-300*5000/8000)</f>
        <v>187.5</v>
      </c>
      <c r="AE70" s="314">
        <f t="shared" si="3"/>
        <v>112.5</v>
      </c>
      <c r="AF70" s="318" t="s">
        <v>308</v>
      </c>
    </row>
    <row r="71" spans="1:32" s="222" customFormat="1" ht="51" customHeight="1">
      <c r="A71" s="253">
        <v>66</v>
      </c>
      <c r="B71" s="261" t="s">
        <v>303</v>
      </c>
      <c r="C71" s="262" t="s">
        <v>154</v>
      </c>
      <c r="D71" s="262" t="s">
        <v>309</v>
      </c>
      <c r="E71" s="262" t="s">
        <v>305</v>
      </c>
      <c r="F71" s="256" t="s">
        <v>310</v>
      </c>
      <c r="G71" s="257">
        <v>15025772999</v>
      </c>
      <c r="H71" s="258">
        <f t="shared" si="22"/>
        <v>626.8</v>
      </c>
      <c r="I71" s="294"/>
      <c r="J71" s="294">
        <v>626.8</v>
      </c>
      <c r="K71" s="258">
        <f t="shared" si="23"/>
        <v>626.8</v>
      </c>
      <c r="L71" s="294"/>
      <c r="M71" s="294"/>
      <c r="N71" s="294"/>
      <c r="O71" s="294"/>
      <c r="P71" s="294"/>
      <c r="Q71" s="294">
        <v>626.8</v>
      </c>
      <c r="R71" s="294"/>
      <c r="S71" s="294"/>
      <c r="T71" s="294"/>
      <c r="U71" s="294"/>
      <c r="V71" s="294"/>
      <c r="W71" s="294"/>
      <c r="X71" s="300">
        <v>300</v>
      </c>
      <c r="Y71" s="294">
        <f aca="true" t="shared" si="28" ref="Y71">X71*AD71</f>
        <v>117525</v>
      </c>
      <c r="Z71" s="317" t="s">
        <v>58</v>
      </c>
      <c r="AA71" s="314">
        <v>626.8</v>
      </c>
      <c r="AB71" s="314">
        <v>626.8</v>
      </c>
      <c r="AC71" s="320">
        <f>563.448</f>
        <v>563.448</v>
      </c>
      <c r="AD71" s="314">
        <f>MIN(AA71:AC71,AB71*5/8)</f>
        <v>391.75</v>
      </c>
      <c r="AE71" s="314">
        <f aca="true" t="shared" si="29" ref="AE71">AA71-AD71</f>
        <v>235.04999999999995</v>
      </c>
      <c r="AF71" s="318" t="s">
        <v>311</v>
      </c>
    </row>
    <row r="72" spans="1:32" s="229" customFormat="1" ht="27" customHeight="1">
      <c r="A72" s="248"/>
      <c r="B72" s="347"/>
      <c r="C72" s="348"/>
      <c r="D72" s="348"/>
      <c r="E72" s="349"/>
      <c r="F72" s="250"/>
      <c r="G72" s="250"/>
      <c r="H72" s="350"/>
      <c r="I72" s="308"/>
      <c r="J72" s="308"/>
      <c r="K72" s="350"/>
      <c r="L72" s="308"/>
      <c r="M72" s="308"/>
      <c r="N72" s="308"/>
      <c r="O72" s="308"/>
      <c r="P72" s="308"/>
      <c r="Q72" s="308"/>
      <c r="R72" s="308"/>
      <c r="S72" s="308"/>
      <c r="T72" s="308"/>
      <c r="U72" s="308"/>
      <c r="V72" s="308"/>
      <c r="W72" s="308"/>
      <c r="X72" s="249"/>
      <c r="Y72" s="364"/>
      <c r="Z72" s="248"/>
      <c r="AA72" s="365"/>
      <c r="AB72" s="365"/>
      <c r="AC72" s="365"/>
      <c r="AD72" s="323"/>
      <c r="AE72" s="323"/>
      <c r="AF72" s="366"/>
    </row>
    <row r="73" spans="1:32" s="229" customFormat="1" ht="27" customHeight="1">
      <c r="A73" s="248"/>
      <c r="B73" s="351" t="s">
        <v>312</v>
      </c>
      <c r="C73" s="352"/>
      <c r="D73" s="352"/>
      <c r="E73" s="353"/>
      <c r="F73" s="250"/>
      <c r="G73" s="250"/>
      <c r="H73" s="350">
        <f aca="true" t="shared" si="30" ref="H73:Y73">SUM(H6:H71)</f>
        <v>15932.169999999998</v>
      </c>
      <c r="I73" s="360">
        <f t="shared" si="30"/>
        <v>109.04000000000002</v>
      </c>
      <c r="J73" s="360">
        <f t="shared" si="30"/>
        <v>15823.129999999997</v>
      </c>
      <c r="K73" s="350">
        <f t="shared" si="30"/>
        <v>15275.489999999998</v>
      </c>
      <c r="L73" s="360">
        <f t="shared" si="30"/>
        <v>6372.330000000001</v>
      </c>
      <c r="M73" s="360">
        <f t="shared" si="30"/>
        <v>3093.31</v>
      </c>
      <c r="N73" s="360">
        <f t="shared" si="30"/>
        <v>0</v>
      </c>
      <c r="O73" s="360">
        <f t="shared" si="30"/>
        <v>153.19</v>
      </c>
      <c r="P73" s="360">
        <f t="shared" si="30"/>
        <v>0</v>
      </c>
      <c r="Q73" s="360">
        <f t="shared" si="30"/>
        <v>4873.570000000001</v>
      </c>
      <c r="R73" s="360">
        <f t="shared" si="30"/>
        <v>0</v>
      </c>
      <c r="S73" s="360">
        <f t="shared" si="30"/>
        <v>0</v>
      </c>
      <c r="T73" s="360">
        <f t="shared" si="30"/>
        <v>783.0899999999999</v>
      </c>
      <c r="U73" s="360">
        <f t="shared" si="30"/>
        <v>0</v>
      </c>
      <c r="V73" s="360">
        <f t="shared" si="30"/>
        <v>0</v>
      </c>
      <c r="W73" s="360">
        <f t="shared" si="30"/>
        <v>0</v>
      </c>
      <c r="X73" s="249"/>
      <c r="Y73" s="364">
        <f t="shared" si="30"/>
        <v>5553564.5</v>
      </c>
      <c r="Z73" s="248"/>
      <c r="AA73" s="367"/>
      <c r="AB73" s="365"/>
      <c r="AC73" s="365"/>
      <c r="AD73" s="323"/>
      <c r="AE73" s="323">
        <f>SUM(AE6:AE72)</f>
        <v>2912.895999999999</v>
      </c>
      <c r="AF73" s="366"/>
    </row>
    <row r="74" ht="15.75">
      <c r="C74" s="354" t="s">
        <v>313</v>
      </c>
    </row>
    <row r="75" spans="1:25" ht="15.75">
      <c r="A75" s="355" t="s">
        <v>314</v>
      </c>
      <c r="D75" s="354"/>
      <c r="E75" s="356"/>
      <c r="F75" s="357"/>
      <c r="G75" s="357"/>
      <c r="H75" s="358"/>
      <c r="I75" s="361"/>
      <c r="J75" s="361"/>
      <c r="K75" s="358"/>
      <c r="L75" s="354"/>
      <c r="M75" s="354"/>
      <c r="N75" s="354"/>
      <c r="O75" s="362" t="s">
        <v>315</v>
      </c>
      <c r="P75" s="354"/>
      <c r="Q75" s="354"/>
      <c r="R75" s="354"/>
      <c r="S75" s="354"/>
      <c r="T75" s="354"/>
      <c r="W75" s="354"/>
      <c r="X75" s="356"/>
      <c r="Y75" s="368"/>
    </row>
  </sheetData>
  <sheetProtection/>
  <autoFilter ref="A5:AF75"/>
  <mergeCells count="21">
    <mergeCell ref="A1:B1"/>
    <mergeCell ref="A3:Y3"/>
    <mergeCell ref="H4:J4"/>
    <mergeCell ref="K4:W4"/>
    <mergeCell ref="B73:E73"/>
    <mergeCell ref="A4:A5"/>
    <mergeCell ref="B4:B5"/>
    <mergeCell ref="C4:C5"/>
    <mergeCell ref="D4:D5"/>
    <mergeCell ref="E4:E5"/>
    <mergeCell ref="F4:F5"/>
    <mergeCell ref="G4:G5"/>
    <mergeCell ref="X4:X5"/>
    <mergeCell ref="Y4:Y5"/>
    <mergeCell ref="Z4:Z5"/>
    <mergeCell ref="AA4:AA5"/>
    <mergeCell ref="AB4:AB5"/>
    <mergeCell ref="AC4:AC5"/>
    <mergeCell ref="AD4:AD5"/>
    <mergeCell ref="AE4:AE5"/>
    <mergeCell ref="AF4:AF5"/>
  </mergeCells>
  <printOptions horizontalCentered="1"/>
  <pageMargins left="0.354330708661417" right="0" top="0.393700787401575" bottom="0.19685039370078702" header="0.511811023622047" footer="0.511811023622047"/>
  <pageSetup fitToHeight="0" fitToWidth="1" orientation="portrait" paperSize="9" scale="30"/>
</worksheet>
</file>

<file path=xl/worksheets/sheet2.xml><?xml version="1.0" encoding="utf-8"?>
<worksheet xmlns="http://schemas.openxmlformats.org/spreadsheetml/2006/main" xmlns:r="http://schemas.openxmlformats.org/officeDocument/2006/relationships">
  <dimension ref="A1:AH204"/>
  <sheetViews>
    <sheetView tabSelected="1" zoomScale="85" zoomScaleNormal="85" zoomScaleSheetLayoutView="100" workbookViewId="0" topLeftCell="A1">
      <pane ySplit="4" topLeftCell="A5" activePane="bottomLeft" state="frozen"/>
      <selection pane="bottomLeft" activeCell="T9" sqref="T9"/>
    </sheetView>
  </sheetViews>
  <sheetFormatPr defaultColWidth="9.00390625" defaultRowHeight="15"/>
  <cols>
    <col min="1" max="1" width="5.28125" style="162" customWidth="1"/>
    <col min="2" max="2" width="11.421875" style="167" customWidth="1"/>
    <col min="3" max="3" width="10.421875" style="168" customWidth="1"/>
    <col min="4" max="4" width="21.421875" style="168" customWidth="1"/>
    <col min="5" max="5" width="13.7109375" style="168" customWidth="1"/>
    <col min="6" max="8" width="7.421875" style="168" customWidth="1"/>
    <col min="9" max="9" width="11.28125" style="162" customWidth="1"/>
    <col min="10" max="10" width="11.00390625" style="162" customWidth="1"/>
    <col min="11" max="11" width="9.421875" style="162" customWidth="1"/>
    <col min="12" max="12" width="8.00390625" style="169" customWidth="1"/>
    <col min="13" max="13" width="6.57421875" style="170" customWidth="1"/>
    <col min="14" max="24" width="6.57421875" style="169" customWidth="1"/>
    <col min="25" max="30" width="14.421875" style="162" customWidth="1"/>
    <col min="31" max="31" width="14.421875" style="167" customWidth="1"/>
    <col min="32" max="33" width="14.421875" style="162" customWidth="1"/>
    <col min="34" max="34" width="15.28125" style="171" customWidth="1"/>
    <col min="35" max="16384" width="9.00390625" style="162" customWidth="1"/>
  </cols>
  <sheetData>
    <row r="1" spans="1:34" s="162" customFormat="1" ht="30" customHeight="1">
      <c r="A1" s="172" t="s">
        <v>316</v>
      </c>
      <c r="B1" s="173"/>
      <c r="C1" s="173"/>
      <c r="D1" s="173"/>
      <c r="E1" s="173"/>
      <c r="F1" s="173"/>
      <c r="G1" s="173"/>
      <c r="H1" s="173"/>
      <c r="I1" s="172"/>
      <c r="J1" s="172"/>
      <c r="K1" s="172"/>
      <c r="L1" s="172"/>
      <c r="M1" s="186"/>
      <c r="N1" s="172"/>
      <c r="O1" s="172"/>
      <c r="P1" s="172"/>
      <c r="Q1" s="172"/>
      <c r="R1" s="172"/>
      <c r="S1" s="172"/>
      <c r="T1" s="172"/>
      <c r="U1" s="172"/>
      <c r="V1" s="172"/>
      <c r="W1" s="172"/>
      <c r="X1" s="172"/>
      <c r="Y1" s="172"/>
      <c r="Z1" s="172"/>
      <c r="AA1" s="172"/>
      <c r="AB1" s="172"/>
      <c r="AC1" s="172"/>
      <c r="AD1" s="172"/>
      <c r="AE1" s="173"/>
      <c r="AF1" s="172"/>
      <c r="AG1" s="172"/>
      <c r="AH1" s="204"/>
    </row>
    <row r="2" spans="1:34" s="163" customFormat="1" ht="18.75" customHeight="1">
      <c r="A2" s="174" t="s">
        <v>3</v>
      </c>
      <c r="B2" s="174" t="s">
        <v>317</v>
      </c>
      <c r="C2" s="174" t="s">
        <v>6</v>
      </c>
      <c r="D2" s="174" t="s">
        <v>8</v>
      </c>
      <c r="E2" s="174" t="s">
        <v>9</v>
      </c>
      <c r="F2" s="175" t="s">
        <v>10</v>
      </c>
      <c r="G2" s="175"/>
      <c r="H2" s="175"/>
      <c r="I2" s="174" t="s">
        <v>318</v>
      </c>
      <c r="J2" s="174" t="s">
        <v>18</v>
      </c>
      <c r="K2" s="174" t="s">
        <v>19</v>
      </c>
      <c r="L2" s="187" t="s">
        <v>319</v>
      </c>
      <c r="M2" s="188"/>
      <c r="N2" s="189"/>
      <c r="O2" s="189"/>
      <c r="P2" s="189"/>
      <c r="Q2" s="189"/>
      <c r="R2" s="189"/>
      <c r="S2" s="189"/>
      <c r="T2" s="189"/>
      <c r="U2" s="189"/>
      <c r="V2" s="189"/>
      <c r="W2" s="189"/>
      <c r="X2" s="200"/>
      <c r="Y2" s="202" t="s">
        <v>320</v>
      </c>
      <c r="Z2" s="174" t="s">
        <v>321</v>
      </c>
      <c r="AA2" s="174" t="s">
        <v>322</v>
      </c>
      <c r="AB2" s="202" t="s">
        <v>323</v>
      </c>
      <c r="AC2" s="202" t="s">
        <v>324</v>
      </c>
      <c r="AD2" s="174" t="s">
        <v>325</v>
      </c>
      <c r="AE2" s="174" t="s">
        <v>326</v>
      </c>
      <c r="AF2" s="202" t="s">
        <v>327</v>
      </c>
      <c r="AG2" s="202" t="s">
        <v>328</v>
      </c>
      <c r="AH2" s="205" t="s">
        <v>20</v>
      </c>
    </row>
    <row r="3" spans="1:34" s="163" customFormat="1" ht="31.5">
      <c r="A3" s="176"/>
      <c r="B3" s="176"/>
      <c r="C3" s="176"/>
      <c r="D3" s="176"/>
      <c r="E3" s="176"/>
      <c r="F3" s="175" t="s">
        <v>21</v>
      </c>
      <c r="G3" s="175" t="s">
        <v>329</v>
      </c>
      <c r="H3" s="175" t="s">
        <v>330</v>
      </c>
      <c r="I3" s="176"/>
      <c r="J3" s="176"/>
      <c r="K3" s="176"/>
      <c r="L3" s="190" t="s">
        <v>21</v>
      </c>
      <c r="M3" s="191" t="s">
        <v>24</v>
      </c>
      <c r="N3" s="190" t="s">
        <v>25</v>
      </c>
      <c r="O3" s="190" t="s">
        <v>26</v>
      </c>
      <c r="P3" s="190" t="s">
        <v>27</v>
      </c>
      <c r="Q3" s="190" t="s">
        <v>28</v>
      </c>
      <c r="R3" s="190" t="s">
        <v>29</v>
      </c>
      <c r="S3" s="190" t="s">
        <v>30</v>
      </c>
      <c r="T3" s="190" t="s">
        <v>31</v>
      </c>
      <c r="U3" s="190" t="s">
        <v>32</v>
      </c>
      <c r="V3" s="190" t="s">
        <v>33</v>
      </c>
      <c r="W3" s="190" t="s">
        <v>34</v>
      </c>
      <c r="X3" s="190" t="s">
        <v>35</v>
      </c>
      <c r="Y3" s="203"/>
      <c r="Z3" s="176"/>
      <c r="AA3" s="176"/>
      <c r="AB3" s="203"/>
      <c r="AC3" s="203"/>
      <c r="AD3" s="176"/>
      <c r="AE3" s="176"/>
      <c r="AF3" s="203"/>
      <c r="AG3" s="203"/>
      <c r="AH3" s="205"/>
    </row>
    <row r="4" spans="1:34" s="164" customFormat="1" ht="21" customHeight="1">
      <c r="A4" s="177">
        <v>1</v>
      </c>
      <c r="B4" s="178" t="s">
        <v>235</v>
      </c>
      <c r="C4" s="179" t="s">
        <v>236</v>
      </c>
      <c r="D4" s="180" t="s">
        <v>238</v>
      </c>
      <c r="E4" s="181">
        <v>18580983832</v>
      </c>
      <c r="F4" s="181">
        <v>253.013</v>
      </c>
      <c r="G4" s="181"/>
      <c r="H4" s="181">
        <v>253.013</v>
      </c>
      <c r="I4" s="192">
        <v>253.013</v>
      </c>
      <c r="J4" s="192">
        <v>253.013</v>
      </c>
      <c r="K4" s="177">
        <f>I4-J4</f>
        <v>0</v>
      </c>
      <c r="L4" s="192">
        <f>M4+N4+O4+P4+Q4+R4+S4+T4+U4+V4+W4+X4</f>
        <v>253.013</v>
      </c>
      <c r="M4" s="192">
        <v>253.013</v>
      </c>
      <c r="N4" s="193"/>
      <c r="O4" s="193"/>
      <c r="P4" s="193"/>
      <c r="Q4" s="193"/>
      <c r="R4" s="193"/>
      <c r="S4" s="193"/>
      <c r="T4" s="193"/>
      <c r="U4" s="193"/>
      <c r="V4" s="193"/>
      <c r="W4" s="193"/>
      <c r="X4" s="193"/>
      <c r="Y4" s="177">
        <v>300</v>
      </c>
      <c r="Z4" s="192">
        <v>253.013</v>
      </c>
      <c r="AA4" s="192">
        <v>253.013</v>
      </c>
      <c r="AB4" s="177">
        <f>Y4*Z4</f>
        <v>75903.90000000001</v>
      </c>
      <c r="AC4" s="177">
        <v>70</v>
      </c>
      <c r="AD4" s="192">
        <v>253.013</v>
      </c>
      <c r="AE4" s="192">
        <v>253.013</v>
      </c>
      <c r="AF4" s="177">
        <f>AC4*AD4</f>
        <v>17710.91</v>
      </c>
      <c r="AG4" s="177">
        <f>AB4+AF4</f>
        <v>93614.81000000001</v>
      </c>
      <c r="AH4" s="206"/>
    </row>
    <row r="5" spans="1:34" s="164" customFormat="1" ht="21" customHeight="1">
      <c r="A5" s="177">
        <v>2</v>
      </c>
      <c r="B5" s="178" t="s">
        <v>235</v>
      </c>
      <c r="C5" s="179" t="s">
        <v>240</v>
      </c>
      <c r="D5" s="180" t="s">
        <v>242</v>
      </c>
      <c r="E5" s="181">
        <v>13594932118</v>
      </c>
      <c r="F5" s="181">
        <v>381</v>
      </c>
      <c r="G5" s="181"/>
      <c r="H5" s="181">
        <v>381</v>
      </c>
      <c r="I5" s="181">
        <v>390</v>
      </c>
      <c r="J5" s="177">
        <v>305</v>
      </c>
      <c r="K5" s="177">
        <f aca="true" t="shared" si="0" ref="K5:K36">I5-J5</f>
        <v>85</v>
      </c>
      <c r="L5" s="192">
        <f aca="true" t="shared" si="1" ref="L5:L36">M5+N5+O5+P5+Q5+R5+S5+T5+U5+V5+W5+X5</f>
        <v>327.18</v>
      </c>
      <c r="M5" s="194">
        <v>10</v>
      </c>
      <c r="N5" s="193">
        <v>295</v>
      </c>
      <c r="O5" s="193"/>
      <c r="P5" s="193"/>
      <c r="Q5" s="193"/>
      <c r="R5" s="193">
        <v>22.18</v>
      </c>
      <c r="S5" s="193"/>
      <c r="T5" s="193"/>
      <c r="U5" s="193"/>
      <c r="V5" s="193"/>
      <c r="W5" s="193"/>
      <c r="X5" s="193"/>
      <c r="Y5" s="177">
        <v>300</v>
      </c>
      <c r="Z5" s="177">
        <v>305</v>
      </c>
      <c r="AA5" s="177">
        <v>381</v>
      </c>
      <c r="AB5" s="177">
        <f aca="true" t="shared" si="2" ref="AB5:AB36">Y5*Z5</f>
        <v>91500</v>
      </c>
      <c r="AC5" s="177">
        <v>70</v>
      </c>
      <c r="AD5" s="177">
        <v>221</v>
      </c>
      <c r="AE5" s="177">
        <v>221</v>
      </c>
      <c r="AF5" s="177">
        <f aca="true" t="shared" si="3" ref="AF5:AF36">AC5*AD5</f>
        <v>15470</v>
      </c>
      <c r="AG5" s="177">
        <f aca="true" t="shared" si="4" ref="AG5:AG36">AB5+AF5</f>
        <v>106970</v>
      </c>
      <c r="AH5" s="207" t="s">
        <v>331</v>
      </c>
    </row>
    <row r="6" spans="1:34" s="164" customFormat="1" ht="21" customHeight="1">
      <c r="A6" s="177">
        <v>3</v>
      </c>
      <c r="B6" s="178" t="s">
        <v>235</v>
      </c>
      <c r="C6" s="179" t="s">
        <v>244</v>
      </c>
      <c r="D6" s="180" t="s">
        <v>246</v>
      </c>
      <c r="E6" s="181">
        <v>18716923430</v>
      </c>
      <c r="F6" s="181">
        <v>100</v>
      </c>
      <c r="G6" s="181"/>
      <c r="H6" s="181">
        <v>100</v>
      </c>
      <c r="I6" s="181">
        <v>100</v>
      </c>
      <c r="J6" s="177">
        <v>75.69</v>
      </c>
      <c r="K6" s="177">
        <f t="shared" si="0"/>
        <v>24.310000000000002</v>
      </c>
      <c r="L6" s="192">
        <f t="shared" si="1"/>
        <v>75.69</v>
      </c>
      <c r="M6" s="194">
        <v>13.57</v>
      </c>
      <c r="N6" s="193">
        <v>62.12</v>
      </c>
      <c r="O6" s="193"/>
      <c r="P6" s="193"/>
      <c r="Q6" s="193"/>
      <c r="R6" s="193"/>
      <c r="S6" s="193"/>
      <c r="T6" s="193"/>
      <c r="U6" s="193"/>
      <c r="V6" s="193"/>
      <c r="W6" s="193"/>
      <c r="X6" s="193"/>
      <c r="Y6" s="177">
        <v>300</v>
      </c>
      <c r="Z6" s="177">
        <v>75.69</v>
      </c>
      <c r="AA6" s="164">
        <v>100</v>
      </c>
      <c r="AB6" s="177">
        <f t="shared" si="2"/>
        <v>22707</v>
      </c>
      <c r="AC6" s="177">
        <v>70</v>
      </c>
      <c r="AD6" s="177">
        <v>75.69</v>
      </c>
      <c r="AE6" s="177">
        <v>100</v>
      </c>
      <c r="AF6" s="177">
        <f t="shared" si="3"/>
        <v>5298.3</v>
      </c>
      <c r="AG6" s="177">
        <f t="shared" si="4"/>
        <v>28005.3</v>
      </c>
      <c r="AH6" s="206"/>
    </row>
    <row r="7" spans="1:34" s="164" customFormat="1" ht="21" customHeight="1">
      <c r="A7" s="177">
        <v>4</v>
      </c>
      <c r="B7" s="178" t="s">
        <v>235</v>
      </c>
      <c r="C7" s="179" t="s">
        <v>332</v>
      </c>
      <c r="D7" s="180" t="s">
        <v>333</v>
      </c>
      <c r="E7" s="181">
        <v>13101185918</v>
      </c>
      <c r="F7" s="181">
        <v>300</v>
      </c>
      <c r="G7" s="181"/>
      <c r="H7" s="181">
        <v>300</v>
      </c>
      <c r="I7" s="181">
        <v>300</v>
      </c>
      <c r="J7" s="177">
        <v>271.01</v>
      </c>
      <c r="K7" s="177">
        <f t="shared" si="0"/>
        <v>28.99000000000001</v>
      </c>
      <c r="L7" s="192">
        <f t="shared" si="1"/>
        <v>271.01</v>
      </c>
      <c r="M7" s="194">
        <v>171.01</v>
      </c>
      <c r="N7" s="193">
        <v>100</v>
      </c>
      <c r="O7" s="193"/>
      <c r="P7" s="193"/>
      <c r="Q7" s="193"/>
      <c r="R7" s="193"/>
      <c r="S7" s="193"/>
      <c r="T7" s="193"/>
      <c r="U7" s="193"/>
      <c r="V7" s="193"/>
      <c r="W7" s="193"/>
      <c r="X7" s="193"/>
      <c r="Y7" s="177">
        <v>300</v>
      </c>
      <c r="Z7" s="177">
        <v>271.01</v>
      </c>
      <c r="AA7" s="177">
        <v>300</v>
      </c>
      <c r="AB7" s="177">
        <f t="shared" si="2"/>
        <v>81303</v>
      </c>
      <c r="AC7" s="177">
        <v>70</v>
      </c>
      <c r="AD7" s="177">
        <v>271.01</v>
      </c>
      <c r="AE7" s="177">
        <v>300</v>
      </c>
      <c r="AF7" s="177">
        <f t="shared" si="3"/>
        <v>18970.7</v>
      </c>
      <c r="AG7" s="177">
        <f t="shared" si="4"/>
        <v>100273.7</v>
      </c>
      <c r="AH7" s="206"/>
    </row>
    <row r="8" spans="1:34" s="164" customFormat="1" ht="21" customHeight="1">
      <c r="A8" s="177">
        <v>5</v>
      </c>
      <c r="B8" s="178" t="s">
        <v>235</v>
      </c>
      <c r="C8" s="179" t="s">
        <v>334</v>
      </c>
      <c r="D8" s="180" t="s">
        <v>335</v>
      </c>
      <c r="E8" s="181">
        <v>13896457323</v>
      </c>
      <c r="F8" s="181">
        <v>74.3</v>
      </c>
      <c r="G8" s="181"/>
      <c r="H8" s="181">
        <v>74.3</v>
      </c>
      <c r="I8" s="181">
        <v>74.3</v>
      </c>
      <c r="J8" s="195">
        <v>0</v>
      </c>
      <c r="K8" s="177">
        <f t="shared" si="0"/>
        <v>74.3</v>
      </c>
      <c r="L8" s="192">
        <f t="shared" si="1"/>
        <v>0</v>
      </c>
      <c r="M8" s="194"/>
      <c r="N8" s="193"/>
      <c r="O8" s="193"/>
      <c r="P8" s="193"/>
      <c r="Q8" s="193"/>
      <c r="R8" s="193"/>
      <c r="S8" s="193"/>
      <c r="T8" s="193"/>
      <c r="U8" s="193"/>
      <c r="V8" s="193"/>
      <c r="W8" s="193"/>
      <c r="X8" s="193"/>
      <c r="Y8" s="177">
        <v>300</v>
      </c>
      <c r="Z8" s="177">
        <v>0</v>
      </c>
      <c r="AA8" s="181">
        <v>74.3</v>
      </c>
      <c r="AB8" s="177">
        <f t="shared" si="2"/>
        <v>0</v>
      </c>
      <c r="AC8" s="177">
        <v>70</v>
      </c>
      <c r="AD8" s="177">
        <v>0</v>
      </c>
      <c r="AE8" s="181">
        <v>74.3</v>
      </c>
      <c r="AF8" s="177">
        <f t="shared" si="3"/>
        <v>0</v>
      </c>
      <c r="AG8" s="177">
        <f t="shared" si="4"/>
        <v>0</v>
      </c>
      <c r="AH8" s="207" t="s">
        <v>336</v>
      </c>
    </row>
    <row r="9" spans="1:34" s="165" customFormat="1" ht="21" customHeight="1">
      <c r="A9" s="177">
        <v>6</v>
      </c>
      <c r="B9" s="178" t="s">
        <v>235</v>
      </c>
      <c r="C9" s="179" t="s">
        <v>337</v>
      </c>
      <c r="D9" s="180" t="s">
        <v>338</v>
      </c>
      <c r="E9" s="181">
        <v>15023553001</v>
      </c>
      <c r="F9" s="181">
        <v>148.36</v>
      </c>
      <c r="G9" s="181"/>
      <c r="H9" s="181">
        <v>148.36</v>
      </c>
      <c r="I9" s="181">
        <v>148.36</v>
      </c>
      <c r="J9" s="184">
        <v>148.36</v>
      </c>
      <c r="K9" s="177">
        <f t="shared" si="0"/>
        <v>0</v>
      </c>
      <c r="L9" s="192">
        <f t="shared" si="1"/>
        <v>148.36</v>
      </c>
      <c r="M9" s="196"/>
      <c r="N9" s="181"/>
      <c r="O9" s="181"/>
      <c r="P9" s="181"/>
      <c r="Q9" s="181"/>
      <c r="R9" s="181">
        <v>148.36</v>
      </c>
      <c r="S9" s="181"/>
      <c r="T9" s="181"/>
      <c r="U9" s="181"/>
      <c r="V9" s="181"/>
      <c r="W9" s="181"/>
      <c r="X9" s="181"/>
      <c r="Y9" s="177">
        <v>300</v>
      </c>
      <c r="Z9" s="181">
        <v>0</v>
      </c>
      <c r="AA9" s="181">
        <v>148.36</v>
      </c>
      <c r="AB9" s="177">
        <f t="shared" si="2"/>
        <v>0</v>
      </c>
      <c r="AC9" s="177">
        <v>70</v>
      </c>
      <c r="AD9" s="184">
        <v>148.36</v>
      </c>
      <c r="AE9" s="181">
        <v>148.36</v>
      </c>
      <c r="AF9" s="177">
        <f t="shared" si="3"/>
        <v>10385.2</v>
      </c>
      <c r="AG9" s="177">
        <f t="shared" si="4"/>
        <v>10385.2</v>
      </c>
      <c r="AH9" s="208" t="s">
        <v>331</v>
      </c>
    </row>
    <row r="10" spans="1:34" s="164" customFormat="1" ht="21" customHeight="1">
      <c r="A10" s="177">
        <v>7</v>
      </c>
      <c r="B10" s="178" t="s">
        <v>235</v>
      </c>
      <c r="C10" s="179" t="s">
        <v>339</v>
      </c>
      <c r="D10" s="180" t="s">
        <v>340</v>
      </c>
      <c r="E10" s="181">
        <v>15223987178</v>
      </c>
      <c r="F10" s="181">
        <v>52.52</v>
      </c>
      <c r="G10" s="181"/>
      <c r="H10" s="181">
        <v>52.52</v>
      </c>
      <c r="I10" s="181">
        <v>52.52</v>
      </c>
      <c r="J10" s="181">
        <v>52.52</v>
      </c>
      <c r="K10" s="177">
        <f t="shared" si="0"/>
        <v>0</v>
      </c>
      <c r="L10" s="192">
        <f t="shared" si="1"/>
        <v>52.52</v>
      </c>
      <c r="M10" s="194">
        <v>13.28</v>
      </c>
      <c r="N10" s="193">
        <v>39.24</v>
      </c>
      <c r="O10" s="193"/>
      <c r="P10" s="193"/>
      <c r="Q10" s="193"/>
      <c r="R10" s="193"/>
      <c r="S10" s="193"/>
      <c r="T10" s="193"/>
      <c r="U10" s="193"/>
      <c r="V10" s="193"/>
      <c r="W10" s="193"/>
      <c r="X10" s="193"/>
      <c r="Y10" s="177">
        <v>300</v>
      </c>
      <c r="Z10" s="181">
        <v>52.52</v>
      </c>
      <c r="AA10" s="181">
        <v>52.62</v>
      </c>
      <c r="AB10" s="177">
        <f t="shared" si="2"/>
        <v>15756.000000000002</v>
      </c>
      <c r="AC10" s="177">
        <v>70</v>
      </c>
      <c r="AD10" s="181">
        <v>52.52</v>
      </c>
      <c r="AE10" s="181">
        <v>52.62</v>
      </c>
      <c r="AF10" s="177">
        <f t="shared" si="3"/>
        <v>3676.4</v>
      </c>
      <c r="AG10" s="177">
        <f t="shared" si="4"/>
        <v>19432.4</v>
      </c>
      <c r="AH10" s="206"/>
    </row>
    <row r="11" spans="1:34" s="164" customFormat="1" ht="21" customHeight="1">
      <c r="A11" s="177">
        <v>8</v>
      </c>
      <c r="B11" s="178" t="s">
        <v>235</v>
      </c>
      <c r="C11" s="179" t="s">
        <v>341</v>
      </c>
      <c r="D11" s="180" t="s">
        <v>342</v>
      </c>
      <c r="E11" s="181">
        <v>17784797232</v>
      </c>
      <c r="F11" s="181">
        <v>154.06</v>
      </c>
      <c r="G11" s="181"/>
      <c r="H11" s="181">
        <v>154.06</v>
      </c>
      <c r="I11" s="181">
        <v>154.06</v>
      </c>
      <c r="J11" s="181">
        <v>154.06</v>
      </c>
      <c r="K11" s="177">
        <f t="shared" si="0"/>
        <v>0</v>
      </c>
      <c r="L11" s="192">
        <f t="shared" si="1"/>
        <v>154.06</v>
      </c>
      <c r="M11" s="194"/>
      <c r="N11" s="181">
        <v>154.06</v>
      </c>
      <c r="O11" s="193"/>
      <c r="P11" s="193"/>
      <c r="Q11" s="193"/>
      <c r="R11" s="193"/>
      <c r="S11" s="193"/>
      <c r="T11" s="193"/>
      <c r="U11" s="193"/>
      <c r="V11" s="193"/>
      <c r="W11" s="193"/>
      <c r="X11" s="193"/>
      <c r="Y11" s="177">
        <v>300</v>
      </c>
      <c r="Z11" s="181">
        <v>154.06</v>
      </c>
      <c r="AA11" s="181">
        <v>154.06</v>
      </c>
      <c r="AB11" s="177">
        <f t="shared" si="2"/>
        <v>46218</v>
      </c>
      <c r="AC11" s="177">
        <v>70</v>
      </c>
      <c r="AD11" s="181">
        <v>154.06</v>
      </c>
      <c r="AE11" s="181">
        <v>154.06</v>
      </c>
      <c r="AF11" s="177">
        <f t="shared" si="3"/>
        <v>10784.2</v>
      </c>
      <c r="AG11" s="177">
        <f t="shared" si="4"/>
        <v>57002.2</v>
      </c>
      <c r="AH11" s="206"/>
    </row>
    <row r="12" spans="1:34" s="164" customFormat="1" ht="21" customHeight="1">
      <c r="A12" s="177">
        <v>9</v>
      </c>
      <c r="B12" s="178" t="s">
        <v>235</v>
      </c>
      <c r="C12" s="179" t="s">
        <v>343</v>
      </c>
      <c r="D12" s="180" t="s">
        <v>344</v>
      </c>
      <c r="E12" s="181">
        <v>13452265604</v>
      </c>
      <c r="F12" s="181">
        <v>290.42</v>
      </c>
      <c r="G12" s="181"/>
      <c r="H12" s="181">
        <v>290.42</v>
      </c>
      <c r="I12" s="181">
        <v>290.42</v>
      </c>
      <c r="J12" s="177">
        <v>279.9</v>
      </c>
      <c r="K12" s="177">
        <f t="shared" si="0"/>
        <v>10.520000000000039</v>
      </c>
      <c r="L12" s="192">
        <f t="shared" si="1"/>
        <v>279.9</v>
      </c>
      <c r="M12" s="195">
        <v>279.9</v>
      </c>
      <c r="N12" s="193"/>
      <c r="O12" s="193"/>
      <c r="P12" s="193"/>
      <c r="Q12" s="193"/>
      <c r="R12" s="193"/>
      <c r="S12" s="193"/>
      <c r="T12" s="193"/>
      <c r="U12" s="193"/>
      <c r="V12" s="193"/>
      <c r="W12" s="193"/>
      <c r="X12" s="193"/>
      <c r="Y12" s="177">
        <v>300</v>
      </c>
      <c r="Z12" s="177">
        <v>279.9</v>
      </c>
      <c r="AA12" s="181">
        <v>290.42</v>
      </c>
      <c r="AB12" s="177">
        <f t="shared" si="2"/>
        <v>83970</v>
      </c>
      <c r="AC12" s="177">
        <v>70</v>
      </c>
      <c r="AD12" s="177">
        <v>279.9</v>
      </c>
      <c r="AE12" s="181">
        <v>290.42</v>
      </c>
      <c r="AF12" s="177">
        <f t="shared" si="3"/>
        <v>19593</v>
      </c>
      <c r="AG12" s="177">
        <f t="shared" si="4"/>
        <v>103563</v>
      </c>
      <c r="AH12" s="206"/>
    </row>
    <row r="13" spans="1:34" s="164" customFormat="1" ht="21" customHeight="1">
      <c r="A13" s="177">
        <v>10</v>
      </c>
      <c r="B13" s="178" t="s">
        <v>235</v>
      </c>
      <c r="C13" s="179" t="s">
        <v>345</v>
      </c>
      <c r="D13" s="180" t="s">
        <v>346</v>
      </c>
      <c r="E13" s="181">
        <v>15223974550</v>
      </c>
      <c r="F13" s="181">
        <v>75</v>
      </c>
      <c r="G13" s="181"/>
      <c r="H13" s="181">
        <v>75</v>
      </c>
      <c r="I13" s="181">
        <v>75</v>
      </c>
      <c r="J13" s="177">
        <v>69.64</v>
      </c>
      <c r="K13" s="177">
        <f t="shared" si="0"/>
        <v>5.359999999999999</v>
      </c>
      <c r="L13" s="192">
        <f t="shared" si="1"/>
        <v>69.64</v>
      </c>
      <c r="M13" s="195">
        <v>69.64</v>
      </c>
      <c r="N13" s="193"/>
      <c r="O13" s="193"/>
      <c r="P13" s="193"/>
      <c r="Q13" s="193"/>
      <c r="R13" s="193"/>
      <c r="S13" s="193"/>
      <c r="T13" s="193"/>
      <c r="U13" s="193"/>
      <c r="V13" s="193"/>
      <c r="W13" s="193"/>
      <c r="X13" s="193"/>
      <c r="Y13" s="177">
        <v>300</v>
      </c>
      <c r="Z13" s="177">
        <v>69.64</v>
      </c>
      <c r="AA13" s="181">
        <v>75</v>
      </c>
      <c r="AB13" s="177">
        <f t="shared" si="2"/>
        <v>20892</v>
      </c>
      <c r="AC13" s="177">
        <v>70</v>
      </c>
      <c r="AD13" s="177">
        <v>69.64</v>
      </c>
      <c r="AE13" s="181">
        <v>75</v>
      </c>
      <c r="AF13" s="177">
        <f t="shared" si="3"/>
        <v>4874.8</v>
      </c>
      <c r="AG13" s="177">
        <f t="shared" si="4"/>
        <v>25766.8</v>
      </c>
      <c r="AH13" s="206"/>
    </row>
    <row r="14" spans="1:34" s="164" customFormat="1" ht="21" customHeight="1">
      <c r="A14" s="177">
        <v>11</v>
      </c>
      <c r="B14" s="178" t="s">
        <v>235</v>
      </c>
      <c r="C14" s="179" t="s">
        <v>347</v>
      </c>
      <c r="D14" s="180" t="s">
        <v>348</v>
      </c>
      <c r="E14" s="181">
        <v>13983563361</v>
      </c>
      <c r="F14" s="181">
        <v>309.9</v>
      </c>
      <c r="G14" s="181"/>
      <c r="H14" s="181">
        <v>309.9</v>
      </c>
      <c r="I14" s="181">
        <v>309.9</v>
      </c>
      <c r="J14" s="177">
        <v>277.5</v>
      </c>
      <c r="K14" s="177">
        <f t="shared" si="0"/>
        <v>32.39999999999998</v>
      </c>
      <c r="L14" s="192">
        <f t="shared" si="1"/>
        <v>277.5</v>
      </c>
      <c r="M14" s="195">
        <v>277.5</v>
      </c>
      <c r="N14" s="193"/>
      <c r="O14" s="193"/>
      <c r="P14" s="193"/>
      <c r="Q14" s="193"/>
      <c r="R14" s="193"/>
      <c r="S14" s="193"/>
      <c r="T14" s="193"/>
      <c r="U14" s="193"/>
      <c r="V14" s="193"/>
      <c r="W14" s="193"/>
      <c r="X14" s="193"/>
      <c r="Y14" s="177">
        <v>300</v>
      </c>
      <c r="Z14" s="177">
        <v>277.5</v>
      </c>
      <c r="AA14" s="181">
        <v>309.3</v>
      </c>
      <c r="AB14" s="177">
        <f t="shared" si="2"/>
        <v>83250</v>
      </c>
      <c r="AC14" s="177">
        <v>70</v>
      </c>
      <c r="AD14" s="177">
        <v>277.5</v>
      </c>
      <c r="AE14" s="181">
        <v>309.3</v>
      </c>
      <c r="AF14" s="177">
        <f t="shared" si="3"/>
        <v>19425</v>
      </c>
      <c r="AG14" s="177">
        <f t="shared" si="4"/>
        <v>102675</v>
      </c>
      <c r="AH14" s="206"/>
    </row>
    <row r="15" spans="1:34" s="164" customFormat="1" ht="21" customHeight="1">
      <c r="A15" s="177">
        <v>12</v>
      </c>
      <c r="B15" s="178" t="s">
        <v>235</v>
      </c>
      <c r="C15" s="179" t="s">
        <v>349</v>
      </c>
      <c r="D15" s="180" t="s">
        <v>350</v>
      </c>
      <c r="E15" s="181">
        <v>18723966167</v>
      </c>
      <c r="F15" s="181">
        <v>326</v>
      </c>
      <c r="G15" s="181"/>
      <c r="H15" s="181">
        <v>326</v>
      </c>
      <c r="I15" s="181">
        <v>326</v>
      </c>
      <c r="J15" s="177">
        <v>249.5</v>
      </c>
      <c r="K15" s="177">
        <f t="shared" si="0"/>
        <v>76.5</v>
      </c>
      <c r="L15" s="192">
        <f t="shared" si="1"/>
        <v>249.5</v>
      </c>
      <c r="M15" s="194"/>
      <c r="N15" s="193">
        <v>110</v>
      </c>
      <c r="O15" s="193"/>
      <c r="P15" s="193"/>
      <c r="Q15" s="193"/>
      <c r="R15" s="193">
        <v>99.5</v>
      </c>
      <c r="S15" s="193"/>
      <c r="T15" s="193"/>
      <c r="U15" s="193">
        <v>40</v>
      </c>
      <c r="V15" s="193"/>
      <c r="W15" s="193"/>
      <c r="X15" s="193"/>
      <c r="Y15" s="177">
        <v>300</v>
      </c>
      <c r="Z15" s="177">
        <v>110</v>
      </c>
      <c r="AA15" s="181">
        <v>286</v>
      </c>
      <c r="AB15" s="177">
        <f t="shared" si="2"/>
        <v>33000</v>
      </c>
      <c r="AC15" s="177">
        <v>70</v>
      </c>
      <c r="AD15" s="195">
        <v>249.5</v>
      </c>
      <c r="AE15" s="181">
        <v>326</v>
      </c>
      <c r="AF15" s="177">
        <f t="shared" si="3"/>
        <v>17465</v>
      </c>
      <c r="AG15" s="177">
        <f t="shared" si="4"/>
        <v>50465</v>
      </c>
      <c r="AH15" s="207" t="s">
        <v>331</v>
      </c>
    </row>
    <row r="16" spans="1:34" s="164" customFormat="1" ht="21" customHeight="1">
      <c r="A16" s="177">
        <v>13</v>
      </c>
      <c r="B16" s="178" t="s">
        <v>235</v>
      </c>
      <c r="C16" s="179" t="s">
        <v>351</v>
      </c>
      <c r="D16" s="180" t="s">
        <v>352</v>
      </c>
      <c r="E16" s="181">
        <v>13648209232</v>
      </c>
      <c r="F16" s="181">
        <v>151</v>
      </c>
      <c r="G16" s="181"/>
      <c r="H16" s="181">
        <v>151</v>
      </c>
      <c r="I16" s="181">
        <v>151</v>
      </c>
      <c r="J16" s="177">
        <v>129.86</v>
      </c>
      <c r="K16" s="177">
        <f t="shared" si="0"/>
        <v>21.139999999999986</v>
      </c>
      <c r="L16" s="192">
        <f t="shared" si="1"/>
        <v>129.86</v>
      </c>
      <c r="M16" s="194"/>
      <c r="N16" s="177">
        <v>129.86</v>
      </c>
      <c r="O16" s="193"/>
      <c r="P16" s="193"/>
      <c r="Q16" s="193"/>
      <c r="R16" s="193"/>
      <c r="S16" s="193"/>
      <c r="T16" s="193"/>
      <c r="U16" s="193"/>
      <c r="V16" s="193"/>
      <c r="W16" s="193"/>
      <c r="X16" s="193"/>
      <c r="Y16" s="177">
        <v>300</v>
      </c>
      <c r="Z16" s="177">
        <v>129.86</v>
      </c>
      <c r="AA16" s="181">
        <v>151</v>
      </c>
      <c r="AB16" s="177">
        <f t="shared" si="2"/>
        <v>38958.00000000001</v>
      </c>
      <c r="AC16" s="177">
        <v>70</v>
      </c>
      <c r="AD16" s="177">
        <v>129.86</v>
      </c>
      <c r="AE16" s="181">
        <v>151</v>
      </c>
      <c r="AF16" s="177">
        <f t="shared" si="3"/>
        <v>9090.2</v>
      </c>
      <c r="AG16" s="177">
        <f t="shared" si="4"/>
        <v>48048.20000000001</v>
      </c>
      <c r="AH16" s="206"/>
    </row>
    <row r="17" spans="1:34" s="164" customFormat="1" ht="21" customHeight="1">
      <c r="A17" s="177">
        <v>14</v>
      </c>
      <c r="B17" s="178" t="s">
        <v>235</v>
      </c>
      <c r="C17" s="179" t="s">
        <v>353</v>
      </c>
      <c r="D17" s="180" t="s">
        <v>354</v>
      </c>
      <c r="E17" s="181">
        <v>15340310006</v>
      </c>
      <c r="F17" s="181">
        <v>472</v>
      </c>
      <c r="G17" s="181"/>
      <c r="H17" s="181">
        <v>472</v>
      </c>
      <c r="I17" s="181">
        <v>472</v>
      </c>
      <c r="J17" s="177">
        <v>465.88</v>
      </c>
      <c r="K17" s="177">
        <f t="shared" si="0"/>
        <v>6.1200000000000045</v>
      </c>
      <c r="L17" s="192">
        <f t="shared" si="1"/>
        <v>465.88</v>
      </c>
      <c r="M17" s="194"/>
      <c r="N17" s="177">
        <v>465.88</v>
      </c>
      <c r="O17" s="193"/>
      <c r="P17" s="193"/>
      <c r="Q17" s="193"/>
      <c r="R17" s="193"/>
      <c r="S17" s="193"/>
      <c r="T17" s="193"/>
      <c r="U17" s="193"/>
      <c r="V17" s="193"/>
      <c r="W17" s="193"/>
      <c r="X17" s="193"/>
      <c r="Y17" s="177">
        <v>300</v>
      </c>
      <c r="Z17" s="177">
        <v>465.88</v>
      </c>
      <c r="AA17" s="181">
        <v>472</v>
      </c>
      <c r="AB17" s="177">
        <f t="shared" si="2"/>
        <v>139764</v>
      </c>
      <c r="AC17" s="177">
        <v>70</v>
      </c>
      <c r="AD17" s="177">
        <v>465.88</v>
      </c>
      <c r="AE17" s="181">
        <v>472</v>
      </c>
      <c r="AF17" s="177">
        <f t="shared" si="3"/>
        <v>32611.6</v>
      </c>
      <c r="AG17" s="177">
        <f t="shared" si="4"/>
        <v>172375.6</v>
      </c>
      <c r="AH17" s="206"/>
    </row>
    <row r="18" spans="1:34" s="164" customFormat="1" ht="21" customHeight="1">
      <c r="A18" s="177">
        <v>15</v>
      </c>
      <c r="B18" s="178" t="s">
        <v>235</v>
      </c>
      <c r="C18" s="179" t="s">
        <v>355</v>
      </c>
      <c r="D18" s="180" t="s">
        <v>356</v>
      </c>
      <c r="E18" s="181">
        <v>15023580888</v>
      </c>
      <c r="F18" s="181">
        <v>150</v>
      </c>
      <c r="G18" s="181"/>
      <c r="H18" s="181">
        <v>150</v>
      </c>
      <c r="I18" s="196">
        <v>150</v>
      </c>
      <c r="J18" s="177">
        <v>90</v>
      </c>
      <c r="K18" s="177">
        <f t="shared" si="0"/>
        <v>60</v>
      </c>
      <c r="L18" s="192">
        <f t="shared" si="1"/>
        <v>90</v>
      </c>
      <c r="M18" s="194"/>
      <c r="N18" s="177">
        <v>90</v>
      </c>
      <c r="O18" s="193"/>
      <c r="P18" s="193"/>
      <c r="Q18" s="193"/>
      <c r="R18" s="193"/>
      <c r="S18" s="193"/>
      <c r="T18" s="193"/>
      <c r="U18" s="193"/>
      <c r="V18" s="193"/>
      <c r="W18" s="193"/>
      <c r="X18" s="193"/>
      <c r="Y18" s="177">
        <v>300</v>
      </c>
      <c r="Z18" s="177">
        <v>0</v>
      </c>
      <c r="AA18" s="181">
        <v>150</v>
      </c>
      <c r="AB18" s="177">
        <f t="shared" si="2"/>
        <v>0</v>
      </c>
      <c r="AC18" s="177">
        <v>70</v>
      </c>
      <c r="AD18" s="177">
        <v>90</v>
      </c>
      <c r="AE18" s="196">
        <v>90</v>
      </c>
      <c r="AF18" s="177">
        <f t="shared" si="3"/>
        <v>6300</v>
      </c>
      <c r="AG18" s="177">
        <f t="shared" si="4"/>
        <v>6300</v>
      </c>
      <c r="AH18" s="207" t="s">
        <v>357</v>
      </c>
    </row>
    <row r="19" spans="1:34" s="164" customFormat="1" ht="21" customHeight="1">
      <c r="A19" s="177">
        <v>16</v>
      </c>
      <c r="B19" s="178" t="s">
        <v>137</v>
      </c>
      <c r="C19" s="179" t="s">
        <v>358</v>
      </c>
      <c r="D19" s="374" t="s">
        <v>359</v>
      </c>
      <c r="E19" s="181">
        <v>15123759218</v>
      </c>
      <c r="F19" s="181">
        <v>50</v>
      </c>
      <c r="G19" s="181"/>
      <c r="H19" s="181">
        <v>50</v>
      </c>
      <c r="I19" s="177">
        <v>50</v>
      </c>
      <c r="J19" s="195">
        <v>50</v>
      </c>
      <c r="K19" s="177">
        <f t="shared" si="0"/>
        <v>0</v>
      </c>
      <c r="L19" s="192">
        <f t="shared" si="1"/>
        <v>50</v>
      </c>
      <c r="M19" s="194"/>
      <c r="N19" s="194">
        <v>50</v>
      </c>
      <c r="O19" s="194"/>
      <c r="P19" s="194"/>
      <c r="Q19" s="194"/>
      <c r="R19" s="194"/>
      <c r="S19" s="194"/>
      <c r="T19" s="194"/>
      <c r="U19" s="194"/>
      <c r="V19" s="194"/>
      <c r="W19" s="194"/>
      <c r="X19" s="194"/>
      <c r="Y19" s="177">
        <v>300</v>
      </c>
      <c r="Z19" s="195">
        <v>50</v>
      </c>
      <c r="AA19" s="195">
        <v>50</v>
      </c>
      <c r="AB19" s="177">
        <f t="shared" si="2"/>
        <v>15000</v>
      </c>
      <c r="AC19" s="177">
        <v>70</v>
      </c>
      <c r="AD19" s="195">
        <v>50</v>
      </c>
      <c r="AE19" s="195">
        <v>50</v>
      </c>
      <c r="AF19" s="177">
        <f t="shared" si="3"/>
        <v>3500</v>
      </c>
      <c r="AG19" s="177">
        <f t="shared" si="4"/>
        <v>18500</v>
      </c>
      <c r="AH19" s="209"/>
    </row>
    <row r="20" spans="1:34" s="164" customFormat="1" ht="21" customHeight="1">
      <c r="A20" s="177">
        <v>17</v>
      </c>
      <c r="B20" s="178" t="s">
        <v>137</v>
      </c>
      <c r="C20" s="179" t="s">
        <v>360</v>
      </c>
      <c r="D20" s="180" t="s">
        <v>361</v>
      </c>
      <c r="E20" s="181">
        <v>18717095060</v>
      </c>
      <c r="F20" s="181">
        <v>427.7</v>
      </c>
      <c r="G20" s="181"/>
      <c r="H20" s="181">
        <v>427.7</v>
      </c>
      <c r="I20" s="177">
        <v>427.7</v>
      </c>
      <c r="J20" s="195">
        <v>320.45</v>
      </c>
      <c r="K20" s="177">
        <f t="shared" si="0"/>
        <v>107.25</v>
      </c>
      <c r="L20" s="192">
        <f t="shared" si="1"/>
        <v>320.45</v>
      </c>
      <c r="M20" s="194">
        <v>20</v>
      </c>
      <c r="N20" s="194">
        <v>300.45</v>
      </c>
      <c r="O20" s="194"/>
      <c r="P20" s="194"/>
      <c r="Q20" s="194"/>
      <c r="R20" s="194"/>
      <c r="S20" s="194"/>
      <c r="T20" s="194"/>
      <c r="U20" s="194"/>
      <c r="V20" s="194"/>
      <c r="W20" s="194"/>
      <c r="X20" s="194"/>
      <c r="Y20" s="177">
        <v>300</v>
      </c>
      <c r="Z20" s="195">
        <v>320.45</v>
      </c>
      <c r="AA20" s="195">
        <v>427.7</v>
      </c>
      <c r="AB20" s="177">
        <f t="shared" si="2"/>
        <v>96135</v>
      </c>
      <c r="AC20" s="177">
        <v>70</v>
      </c>
      <c r="AD20" s="195">
        <v>320.45</v>
      </c>
      <c r="AE20" s="195">
        <v>427.7</v>
      </c>
      <c r="AF20" s="177">
        <f t="shared" si="3"/>
        <v>22431.5</v>
      </c>
      <c r="AG20" s="177">
        <f t="shared" si="4"/>
        <v>118566.5</v>
      </c>
      <c r="AH20" s="209"/>
    </row>
    <row r="21" spans="1:34" s="164" customFormat="1" ht="21" customHeight="1">
      <c r="A21" s="177">
        <v>18</v>
      </c>
      <c r="B21" s="178" t="s">
        <v>137</v>
      </c>
      <c r="C21" s="179" t="s">
        <v>362</v>
      </c>
      <c r="D21" s="374" t="s">
        <v>363</v>
      </c>
      <c r="E21" s="181">
        <v>15310228863</v>
      </c>
      <c r="F21" s="181">
        <v>144.3</v>
      </c>
      <c r="G21" s="181"/>
      <c r="H21" s="181">
        <v>144.3</v>
      </c>
      <c r="I21" s="177">
        <v>144.3</v>
      </c>
      <c r="J21" s="195">
        <v>144.3</v>
      </c>
      <c r="K21" s="177">
        <f t="shared" si="0"/>
        <v>0</v>
      </c>
      <c r="L21" s="192">
        <f t="shared" si="1"/>
        <v>144.3</v>
      </c>
      <c r="M21" s="194"/>
      <c r="N21" s="194">
        <v>144.3</v>
      </c>
      <c r="O21" s="194"/>
      <c r="P21" s="194"/>
      <c r="Q21" s="194"/>
      <c r="R21" s="194"/>
      <c r="S21" s="194"/>
      <c r="T21" s="194"/>
      <c r="U21" s="194"/>
      <c r="V21" s="194"/>
      <c r="W21" s="194"/>
      <c r="X21" s="194"/>
      <c r="Y21" s="177">
        <v>300</v>
      </c>
      <c r="Z21" s="195">
        <v>144.3</v>
      </c>
      <c r="AA21" s="195">
        <v>144.3</v>
      </c>
      <c r="AB21" s="177">
        <f t="shared" si="2"/>
        <v>43290</v>
      </c>
      <c r="AC21" s="177">
        <v>70</v>
      </c>
      <c r="AD21" s="195">
        <v>144.3</v>
      </c>
      <c r="AE21" s="195">
        <v>144.3</v>
      </c>
      <c r="AF21" s="177">
        <f t="shared" si="3"/>
        <v>10101</v>
      </c>
      <c r="AG21" s="177">
        <f t="shared" si="4"/>
        <v>53391</v>
      </c>
      <c r="AH21" s="209"/>
    </row>
    <row r="22" spans="1:34" s="164" customFormat="1" ht="21" customHeight="1">
      <c r="A22" s="177">
        <v>19</v>
      </c>
      <c r="B22" s="178" t="s">
        <v>137</v>
      </c>
      <c r="C22" s="179" t="s">
        <v>150</v>
      </c>
      <c r="D22" s="374" t="s">
        <v>152</v>
      </c>
      <c r="E22" s="181">
        <v>15736631993</v>
      </c>
      <c r="F22" s="181">
        <v>150</v>
      </c>
      <c r="G22" s="181"/>
      <c r="H22" s="181">
        <v>150</v>
      </c>
      <c r="I22" s="177">
        <v>90</v>
      </c>
      <c r="J22" s="195">
        <v>90</v>
      </c>
      <c r="K22" s="177">
        <f t="shared" si="0"/>
        <v>0</v>
      </c>
      <c r="L22" s="192">
        <f t="shared" si="1"/>
        <v>90</v>
      </c>
      <c r="M22" s="194"/>
      <c r="N22" s="195">
        <v>90</v>
      </c>
      <c r="O22" s="194"/>
      <c r="P22" s="194"/>
      <c r="Q22" s="194"/>
      <c r="R22" s="194"/>
      <c r="S22" s="194"/>
      <c r="T22" s="194"/>
      <c r="U22" s="194"/>
      <c r="V22" s="194"/>
      <c r="W22" s="194"/>
      <c r="X22" s="194"/>
      <c r="Y22" s="177">
        <v>300</v>
      </c>
      <c r="Z22" s="195">
        <v>90</v>
      </c>
      <c r="AA22" s="195">
        <v>90</v>
      </c>
      <c r="AB22" s="177">
        <f t="shared" si="2"/>
        <v>27000</v>
      </c>
      <c r="AC22" s="177">
        <v>70</v>
      </c>
      <c r="AD22" s="195">
        <v>90</v>
      </c>
      <c r="AE22" s="195">
        <v>90</v>
      </c>
      <c r="AF22" s="177">
        <f t="shared" si="3"/>
        <v>6300</v>
      </c>
      <c r="AG22" s="177">
        <f t="shared" si="4"/>
        <v>33300</v>
      </c>
      <c r="AH22" s="209"/>
    </row>
    <row r="23" spans="1:34" s="164" customFormat="1" ht="21" customHeight="1">
      <c r="A23" s="177">
        <v>20</v>
      </c>
      <c r="B23" s="178" t="s">
        <v>137</v>
      </c>
      <c r="C23" s="179" t="s">
        <v>364</v>
      </c>
      <c r="D23" s="374" t="s">
        <v>365</v>
      </c>
      <c r="E23" s="181">
        <v>17323572638</v>
      </c>
      <c r="F23" s="181">
        <v>147</v>
      </c>
      <c r="G23" s="181"/>
      <c r="H23" s="181">
        <v>147</v>
      </c>
      <c r="I23" s="177">
        <v>147</v>
      </c>
      <c r="J23" s="195">
        <v>147</v>
      </c>
      <c r="K23" s="177">
        <f t="shared" si="0"/>
        <v>0</v>
      </c>
      <c r="L23" s="192">
        <f t="shared" si="1"/>
        <v>147</v>
      </c>
      <c r="M23" s="194"/>
      <c r="N23" s="195">
        <v>147</v>
      </c>
      <c r="O23" s="194"/>
      <c r="P23" s="194"/>
      <c r="Q23" s="194"/>
      <c r="R23" s="194"/>
      <c r="S23" s="194"/>
      <c r="T23" s="194"/>
      <c r="U23" s="194"/>
      <c r="V23" s="194"/>
      <c r="W23" s="194"/>
      <c r="X23" s="194"/>
      <c r="Y23" s="177">
        <v>300</v>
      </c>
      <c r="Z23" s="195">
        <v>147</v>
      </c>
      <c r="AA23" s="195">
        <v>147</v>
      </c>
      <c r="AB23" s="177">
        <f t="shared" si="2"/>
        <v>44100</v>
      </c>
      <c r="AC23" s="177">
        <v>70</v>
      </c>
      <c r="AD23" s="195">
        <v>147</v>
      </c>
      <c r="AE23" s="195">
        <v>147</v>
      </c>
      <c r="AF23" s="177">
        <f t="shared" si="3"/>
        <v>10290</v>
      </c>
      <c r="AG23" s="177">
        <f t="shared" si="4"/>
        <v>54390</v>
      </c>
      <c r="AH23" s="209"/>
    </row>
    <row r="24" spans="1:34" s="164" customFormat="1" ht="21" customHeight="1">
      <c r="A24" s="177">
        <v>21</v>
      </c>
      <c r="B24" s="178" t="s">
        <v>137</v>
      </c>
      <c r="C24" s="179" t="s">
        <v>366</v>
      </c>
      <c r="D24" s="374" t="s">
        <v>367</v>
      </c>
      <c r="E24" s="181">
        <v>19942289756</v>
      </c>
      <c r="F24" s="181">
        <v>150</v>
      </c>
      <c r="G24" s="181"/>
      <c r="H24" s="181">
        <v>150</v>
      </c>
      <c r="I24" s="177">
        <v>150</v>
      </c>
      <c r="J24" s="195">
        <v>88.03</v>
      </c>
      <c r="K24" s="177">
        <f t="shared" si="0"/>
        <v>61.97</v>
      </c>
      <c r="L24" s="192">
        <f t="shared" si="1"/>
        <v>88.03</v>
      </c>
      <c r="M24" s="194"/>
      <c r="N24" s="195">
        <v>88.03</v>
      </c>
      <c r="O24" s="194"/>
      <c r="P24" s="194"/>
      <c r="Q24" s="194"/>
      <c r="R24" s="194"/>
      <c r="S24" s="194"/>
      <c r="T24" s="194"/>
      <c r="U24" s="194"/>
      <c r="V24" s="194"/>
      <c r="W24" s="194"/>
      <c r="X24" s="194"/>
      <c r="Y24" s="177">
        <v>300</v>
      </c>
      <c r="Z24" s="195">
        <v>88.03</v>
      </c>
      <c r="AA24" s="195">
        <v>150</v>
      </c>
      <c r="AB24" s="177">
        <f t="shared" si="2"/>
        <v>26409</v>
      </c>
      <c r="AC24" s="177">
        <v>70</v>
      </c>
      <c r="AD24" s="195">
        <v>88.03</v>
      </c>
      <c r="AE24" s="195">
        <v>150</v>
      </c>
      <c r="AF24" s="177">
        <f t="shared" si="3"/>
        <v>6162.1</v>
      </c>
      <c r="AG24" s="177">
        <f t="shared" si="4"/>
        <v>32571.1</v>
      </c>
      <c r="AH24" s="209"/>
    </row>
    <row r="25" spans="1:34" s="165" customFormat="1" ht="21" customHeight="1">
      <c r="A25" s="177">
        <v>22</v>
      </c>
      <c r="B25" s="178" t="s">
        <v>137</v>
      </c>
      <c r="C25" s="179" t="s">
        <v>368</v>
      </c>
      <c r="D25" s="374" t="s">
        <v>369</v>
      </c>
      <c r="E25" s="181">
        <v>17323784128</v>
      </c>
      <c r="F25" s="181">
        <v>300</v>
      </c>
      <c r="G25" s="181"/>
      <c r="H25" s="181">
        <v>300</v>
      </c>
      <c r="I25" s="184">
        <v>300</v>
      </c>
      <c r="J25" s="197">
        <v>238.78</v>
      </c>
      <c r="K25" s="177">
        <f t="shared" si="0"/>
        <v>61.22</v>
      </c>
      <c r="L25" s="192">
        <f t="shared" si="1"/>
        <v>238.78</v>
      </c>
      <c r="M25" s="196"/>
      <c r="N25" s="196">
        <v>238.78</v>
      </c>
      <c r="O25" s="196"/>
      <c r="P25" s="196"/>
      <c r="Q25" s="196"/>
      <c r="R25" s="196"/>
      <c r="S25" s="196"/>
      <c r="T25" s="196"/>
      <c r="U25" s="196"/>
      <c r="V25" s="196"/>
      <c r="W25" s="196"/>
      <c r="X25" s="196"/>
      <c r="Y25" s="177">
        <v>300</v>
      </c>
      <c r="Z25" s="196">
        <v>238.78</v>
      </c>
      <c r="AA25" s="196">
        <v>300</v>
      </c>
      <c r="AB25" s="177">
        <f t="shared" si="2"/>
        <v>71634</v>
      </c>
      <c r="AC25" s="177">
        <v>70</v>
      </c>
      <c r="AD25" s="196">
        <v>0</v>
      </c>
      <c r="AE25" s="196">
        <v>0</v>
      </c>
      <c r="AF25" s="177">
        <f t="shared" si="3"/>
        <v>0</v>
      </c>
      <c r="AG25" s="177">
        <f t="shared" si="4"/>
        <v>71634</v>
      </c>
      <c r="AH25" s="210"/>
    </row>
    <row r="26" spans="1:34" s="164" customFormat="1" ht="21" customHeight="1">
      <c r="A26" s="177">
        <v>23</v>
      </c>
      <c r="B26" s="178" t="s">
        <v>137</v>
      </c>
      <c r="C26" s="179" t="s">
        <v>370</v>
      </c>
      <c r="D26" s="374" t="s">
        <v>371</v>
      </c>
      <c r="E26" s="181">
        <v>15823645619</v>
      </c>
      <c r="F26" s="181">
        <v>155</v>
      </c>
      <c r="G26" s="181"/>
      <c r="H26" s="181">
        <v>155</v>
      </c>
      <c r="I26" s="177">
        <v>155</v>
      </c>
      <c r="J26" s="195">
        <v>155</v>
      </c>
      <c r="K26" s="177">
        <f t="shared" si="0"/>
        <v>0</v>
      </c>
      <c r="L26" s="192">
        <f t="shared" si="1"/>
        <v>155</v>
      </c>
      <c r="M26" s="194"/>
      <c r="N26" s="195">
        <v>155</v>
      </c>
      <c r="O26" s="194"/>
      <c r="P26" s="194"/>
      <c r="Q26" s="194"/>
      <c r="R26" s="194"/>
      <c r="S26" s="194"/>
      <c r="T26" s="194"/>
      <c r="U26" s="194"/>
      <c r="V26" s="194"/>
      <c r="W26" s="194"/>
      <c r="X26" s="194"/>
      <c r="Y26" s="177">
        <v>300</v>
      </c>
      <c r="Z26" s="195">
        <v>155</v>
      </c>
      <c r="AA26" s="195">
        <v>155</v>
      </c>
      <c r="AB26" s="177">
        <f t="shared" si="2"/>
        <v>46500</v>
      </c>
      <c r="AC26" s="177">
        <v>70</v>
      </c>
      <c r="AD26" s="195">
        <v>155</v>
      </c>
      <c r="AE26" s="195">
        <v>155</v>
      </c>
      <c r="AF26" s="177">
        <f t="shared" si="3"/>
        <v>10850</v>
      </c>
      <c r="AG26" s="177">
        <f t="shared" si="4"/>
        <v>57350</v>
      </c>
      <c r="AH26" s="209"/>
    </row>
    <row r="27" spans="1:34" s="164" customFormat="1" ht="21" customHeight="1">
      <c r="A27" s="177">
        <v>24</v>
      </c>
      <c r="B27" s="178" t="s">
        <v>137</v>
      </c>
      <c r="C27" s="179" t="s">
        <v>372</v>
      </c>
      <c r="D27" s="374" t="s">
        <v>373</v>
      </c>
      <c r="E27" s="181">
        <v>18996994559</v>
      </c>
      <c r="F27" s="181">
        <v>450</v>
      </c>
      <c r="G27" s="181"/>
      <c r="H27" s="181">
        <v>450</v>
      </c>
      <c r="I27" s="177">
        <v>450</v>
      </c>
      <c r="J27" s="195">
        <v>174.45</v>
      </c>
      <c r="K27" s="177">
        <f t="shared" si="0"/>
        <v>275.55</v>
      </c>
      <c r="L27" s="192">
        <f t="shared" si="1"/>
        <v>174.45</v>
      </c>
      <c r="M27" s="194"/>
      <c r="N27" s="195">
        <v>174.45</v>
      </c>
      <c r="O27" s="194"/>
      <c r="P27" s="194"/>
      <c r="Q27" s="194"/>
      <c r="R27" s="194"/>
      <c r="S27" s="194"/>
      <c r="T27" s="194"/>
      <c r="U27" s="194"/>
      <c r="V27" s="194"/>
      <c r="W27" s="194"/>
      <c r="X27" s="194"/>
      <c r="Y27" s="177">
        <v>300</v>
      </c>
      <c r="Z27" s="195">
        <v>174.45</v>
      </c>
      <c r="AA27" s="195">
        <v>450</v>
      </c>
      <c r="AB27" s="177">
        <f t="shared" si="2"/>
        <v>52335</v>
      </c>
      <c r="AC27" s="177">
        <v>70</v>
      </c>
      <c r="AD27" s="195">
        <v>0</v>
      </c>
      <c r="AE27" s="195">
        <v>0</v>
      </c>
      <c r="AF27" s="177">
        <f t="shared" si="3"/>
        <v>0</v>
      </c>
      <c r="AG27" s="177">
        <f t="shared" si="4"/>
        <v>52335</v>
      </c>
      <c r="AH27" s="209"/>
    </row>
    <row r="28" spans="1:34" s="164" customFormat="1" ht="21" customHeight="1">
      <c r="A28" s="177">
        <v>25</v>
      </c>
      <c r="B28" s="178" t="s">
        <v>137</v>
      </c>
      <c r="C28" s="179" t="s">
        <v>374</v>
      </c>
      <c r="D28" s="374" t="s">
        <v>375</v>
      </c>
      <c r="E28" s="181">
        <v>15723658651</v>
      </c>
      <c r="F28" s="181">
        <v>80</v>
      </c>
      <c r="G28" s="181"/>
      <c r="H28" s="181">
        <v>80</v>
      </c>
      <c r="I28" s="177">
        <v>80</v>
      </c>
      <c r="J28" s="195">
        <v>57.4</v>
      </c>
      <c r="K28" s="177">
        <f t="shared" si="0"/>
        <v>22.6</v>
      </c>
      <c r="L28" s="192">
        <f t="shared" si="1"/>
        <v>57.4</v>
      </c>
      <c r="M28" s="194"/>
      <c r="N28" s="195">
        <v>57.4</v>
      </c>
      <c r="O28" s="194"/>
      <c r="P28" s="194"/>
      <c r="Q28" s="194"/>
      <c r="R28" s="194"/>
      <c r="S28" s="194"/>
      <c r="T28" s="194"/>
      <c r="U28" s="194"/>
      <c r="V28" s="194"/>
      <c r="W28" s="194"/>
      <c r="X28" s="194"/>
      <c r="Y28" s="177">
        <v>300</v>
      </c>
      <c r="Z28" s="195">
        <v>57.4</v>
      </c>
      <c r="AA28" s="195">
        <v>80</v>
      </c>
      <c r="AB28" s="177">
        <f t="shared" si="2"/>
        <v>17220</v>
      </c>
      <c r="AC28" s="177">
        <v>70</v>
      </c>
      <c r="AD28" s="195">
        <v>0</v>
      </c>
      <c r="AE28" s="195">
        <v>0</v>
      </c>
      <c r="AF28" s="177">
        <f t="shared" si="3"/>
        <v>0</v>
      </c>
      <c r="AG28" s="177">
        <f t="shared" si="4"/>
        <v>17220</v>
      </c>
      <c r="AH28" s="209"/>
    </row>
    <row r="29" spans="1:34" s="164" customFormat="1" ht="21" customHeight="1">
      <c r="A29" s="177">
        <v>26</v>
      </c>
      <c r="B29" s="178" t="s">
        <v>137</v>
      </c>
      <c r="C29" s="179" t="s">
        <v>376</v>
      </c>
      <c r="D29" s="374" t="s">
        <v>377</v>
      </c>
      <c r="E29" s="181">
        <v>17783300019</v>
      </c>
      <c r="F29" s="181">
        <v>78.84</v>
      </c>
      <c r="G29" s="181"/>
      <c r="H29" s="181">
        <v>78.84</v>
      </c>
      <c r="I29" s="177">
        <v>78.84</v>
      </c>
      <c r="J29" s="195">
        <v>78.84</v>
      </c>
      <c r="K29" s="177">
        <f t="shared" si="0"/>
        <v>0</v>
      </c>
      <c r="L29" s="192">
        <f t="shared" si="1"/>
        <v>78.84</v>
      </c>
      <c r="M29" s="194"/>
      <c r="N29" s="195">
        <v>78.84</v>
      </c>
      <c r="O29" s="194"/>
      <c r="P29" s="194"/>
      <c r="Q29" s="194"/>
      <c r="R29" s="194"/>
      <c r="S29" s="194"/>
      <c r="T29" s="194"/>
      <c r="U29" s="194"/>
      <c r="V29" s="194"/>
      <c r="W29" s="194"/>
      <c r="X29" s="194"/>
      <c r="Y29" s="177">
        <v>300</v>
      </c>
      <c r="Z29" s="195">
        <v>78.84</v>
      </c>
      <c r="AA29" s="195">
        <v>78.84</v>
      </c>
      <c r="AB29" s="177">
        <f t="shared" si="2"/>
        <v>23652</v>
      </c>
      <c r="AC29" s="177">
        <v>70</v>
      </c>
      <c r="AD29" s="195">
        <v>78.84</v>
      </c>
      <c r="AE29" s="195">
        <v>78.84</v>
      </c>
      <c r="AF29" s="177">
        <f t="shared" si="3"/>
        <v>5518.8</v>
      </c>
      <c r="AG29" s="177">
        <f t="shared" si="4"/>
        <v>29170.8</v>
      </c>
      <c r="AH29" s="209"/>
    </row>
    <row r="30" spans="1:34" s="164" customFormat="1" ht="21" customHeight="1">
      <c r="A30" s="177">
        <v>27</v>
      </c>
      <c r="B30" s="178" t="s">
        <v>137</v>
      </c>
      <c r="C30" s="179" t="s">
        <v>378</v>
      </c>
      <c r="D30" s="374" t="s">
        <v>379</v>
      </c>
      <c r="E30" s="181">
        <v>13594909899</v>
      </c>
      <c r="F30" s="181">
        <v>430</v>
      </c>
      <c r="G30" s="181">
        <v>20</v>
      </c>
      <c r="H30" s="181">
        <v>410</v>
      </c>
      <c r="I30" s="177">
        <v>430</v>
      </c>
      <c r="J30" s="195">
        <v>327.14</v>
      </c>
      <c r="K30" s="177">
        <f t="shared" si="0"/>
        <v>102.86000000000001</v>
      </c>
      <c r="L30" s="192">
        <f t="shared" si="1"/>
        <v>327.14</v>
      </c>
      <c r="M30" s="194">
        <v>10</v>
      </c>
      <c r="N30" s="194">
        <v>317.14</v>
      </c>
      <c r="O30" s="194"/>
      <c r="P30" s="194"/>
      <c r="Q30" s="194"/>
      <c r="R30" s="194"/>
      <c r="S30" s="194"/>
      <c r="T30" s="194"/>
      <c r="U30" s="194"/>
      <c r="V30" s="194"/>
      <c r="W30" s="194"/>
      <c r="X30" s="194"/>
      <c r="Y30" s="177">
        <v>300</v>
      </c>
      <c r="Z30" s="195">
        <v>327.14</v>
      </c>
      <c r="AA30" s="195">
        <v>430</v>
      </c>
      <c r="AB30" s="177">
        <f t="shared" si="2"/>
        <v>98142</v>
      </c>
      <c r="AC30" s="177">
        <v>70</v>
      </c>
      <c r="AD30" s="195">
        <v>327.14</v>
      </c>
      <c r="AE30" s="195">
        <v>430</v>
      </c>
      <c r="AF30" s="177">
        <f t="shared" si="3"/>
        <v>22899.8</v>
      </c>
      <c r="AG30" s="177">
        <f t="shared" si="4"/>
        <v>121041.8</v>
      </c>
      <c r="AH30" s="209"/>
    </row>
    <row r="31" spans="1:34" s="164" customFormat="1" ht="21" customHeight="1">
      <c r="A31" s="177">
        <v>28</v>
      </c>
      <c r="B31" s="178" t="s">
        <v>137</v>
      </c>
      <c r="C31" s="179" t="s">
        <v>155</v>
      </c>
      <c r="D31" s="374" t="s">
        <v>157</v>
      </c>
      <c r="E31" s="181">
        <v>18325180215</v>
      </c>
      <c r="F31" s="181">
        <v>98.96</v>
      </c>
      <c r="G31" s="181"/>
      <c r="H31" s="181">
        <v>98.96</v>
      </c>
      <c r="I31" s="177">
        <v>98.96</v>
      </c>
      <c r="J31" s="195">
        <v>98.96</v>
      </c>
      <c r="K31" s="177">
        <f t="shared" si="0"/>
        <v>0</v>
      </c>
      <c r="L31" s="192">
        <f t="shared" si="1"/>
        <v>98.96</v>
      </c>
      <c r="M31" s="194"/>
      <c r="N31" s="194">
        <v>98.96</v>
      </c>
      <c r="O31" s="194"/>
      <c r="P31" s="194"/>
      <c r="Q31" s="194"/>
      <c r="R31" s="194"/>
      <c r="S31" s="194"/>
      <c r="T31" s="194"/>
      <c r="U31" s="194"/>
      <c r="V31" s="194"/>
      <c r="W31" s="194"/>
      <c r="X31" s="194"/>
      <c r="Y31" s="177">
        <v>300</v>
      </c>
      <c r="Z31" s="195">
        <v>98.96</v>
      </c>
      <c r="AA31" s="195">
        <v>98.96</v>
      </c>
      <c r="AB31" s="177">
        <f t="shared" si="2"/>
        <v>29687.999999999996</v>
      </c>
      <c r="AC31" s="177">
        <v>70</v>
      </c>
      <c r="AD31" s="195">
        <v>98.96</v>
      </c>
      <c r="AE31" s="195">
        <v>98.96</v>
      </c>
      <c r="AF31" s="177">
        <f t="shared" si="3"/>
        <v>6927.2</v>
      </c>
      <c r="AG31" s="177">
        <f t="shared" si="4"/>
        <v>36615.2</v>
      </c>
      <c r="AH31" s="209"/>
    </row>
    <row r="32" spans="1:34" s="164" customFormat="1" ht="21" customHeight="1">
      <c r="A32" s="177">
        <v>29</v>
      </c>
      <c r="B32" s="178" t="s">
        <v>137</v>
      </c>
      <c r="C32" s="179" t="s">
        <v>380</v>
      </c>
      <c r="D32" s="374" t="s">
        <v>381</v>
      </c>
      <c r="E32" s="181">
        <v>15213798805</v>
      </c>
      <c r="F32" s="181">
        <v>143.73</v>
      </c>
      <c r="G32" s="181">
        <v>11.83</v>
      </c>
      <c r="H32" s="181">
        <v>131.9</v>
      </c>
      <c r="I32" s="177">
        <v>143.73</v>
      </c>
      <c r="J32" s="195">
        <v>82</v>
      </c>
      <c r="K32" s="177">
        <f t="shared" si="0"/>
        <v>61.72999999999999</v>
      </c>
      <c r="L32" s="192">
        <f t="shared" si="1"/>
        <v>82</v>
      </c>
      <c r="M32" s="194"/>
      <c r="N32" s="194">
        <v>82</v>
      </c>
      <c r="O32" s="194"/>
      <c r="P32" s="194"/>
      <c r="Q32" s="194"/>
      <c r="R32" s="194"/>
      <c r="S32" s="194"/>
      <c r="T32" s="194"/>
      <c r="U32" s="194"/>
      <c r="V32" s="194"/>
      <c r="W32" s="194"/>
      <c r="X32" s="194"/>
      <c r="Y32" s="177">
        <v>300</v>
      </c>
      <c r="Z32" s="194">
        <v>82</v>
      </c>
      <c r="AA32" s="194">
        <v>143.73</v>
      </c>
      <c r="AB32" s="177">
        <f t="shared" si="2"/>
        <v>24600</v>
      </c>
      <c r="AC32" s="177">
        <v>70</v>
      </c>
      <c r="AD32" s="195">
        <v>82</v>
      </c>
      <c r="AE32" s="195">
        <v>143.73</v>
      </c>
      <c r="AF32" s="177">
        <f t="shared" si="3"/>
        <v>5740</v>
      </c>
      <c r="AG32" s="177">
        <f t="shared" si="4"/>
        <v>30340</v>
      </c>
      <c r="AH32" s="209"/>
    </row>
    <row r="33" spans="1:34" s="164" customFormat="1" ht="21" customHeight="1">
      <c r="A33" s="177">
        <v>30</v>
      </c>
      <c r="B33" s="178" t="s">
        <v>137</v>
      </c>
      <c r="C33" s="179" t="s">
        <v>382</v>
      </c>
      <c r="D33" s="180" t="s">
        <v>383</v>
      </c>
      <c r="E33" s="181">
        <v>17783772567</v>
      </c>
      <c r="F33" s="181">
        <v>305.27</v>
      </c>
      <c r="G33" s="181"/>
      <c r="H33" s="181">
        <v>305.27</v>
      </c>
      <c r="I33" s="177">
        <v>305.27</v>
      </c>
      <c r="J33" s="195">
        <v>219.03</v>
      </c>
      <c r="K33" s="177">
        <f t="shared" si="0"/>
        <v>86.23999999999998</v>
      </c>
      <c r="L33" s="192">
        <f t="shared" si="1"/>
        <v>219.03</v>
      </c>
      <c r="M33" s="194">
        <v>104.5</v>
      </c>
      <c r="N33" s="194">
        <v>114.53</v>
      </c>
      <c r="O33" s="194"/>
      <c r="P33" s="194"/>
      <c r="Q33" s="194"/>
      <c r="R33" s="194"/>
      <c r="S33" s="194"/>
      <c r="T33" s="194"/>
      <c r="U33" s="194"/>
      <c r="V33" s="194"/>
      <c r="W33" s="194"/>
      <c r="X33" s="194"/>
      <c r="Y33" s="177">
        <v>300</v>
      </c>
      <c r="Z33" s="195">
        <v>219.03</v>
      </c>
      <c r="AA33" s="195">
        <v>305.27</v>
      </c>
      <c r="AB33" s="177">
        <f t="shared" si="2"/>
        <v>65709</v>
      </c>
      <c r="AC33" s="177">
        <v>70</v>
      </c>
      <c r="AD33" s="195">
        <v>219.03</v>
      </c>
      <c r="AE33" s="195">
        <v>305.27</v>
      </c>
      <c r="AF33" s="177">
        <f t="shared" si="3"/>
        <v>15332.1</v>
      </c>
      <c r="AG33" s="177">
        <f t="shared" si="4"/>
        <v>81041.1</v>
      </c>
      <c r="AH33" s="209"/>
    </row>
    <row r="34" spans="1:34" s="164" customFormat="1" ht="21" customHeight="1">
      <c r="A34" s="177">
        <v>31</v>
      </c>
      <c r="B34" s="178" t="s">
        <v>137</v>
      </c>
      <c r="C34" s="179" t="s">
        <v>384</v>
      </c>
      <c r="D34" s="374" t="s">
        <v>385</v>
      </c>
      <c r="E34" s="181">
        <v>18996980346</v>
      </c>
      <c r="F34" s="181">
        <v>78</v>
      </c>
      <c r="G34" s="181"/>
      <c r="H34" s="181">
        <v>78</v>
      </c>
      <c r="I34" s="177">
        <v>78</v>
      </c>
      <c r="J34" s="195">
        <v>51.28</v>
      </c>
      <c r="K34" s="177">
        <f t="shared" si="0"/>
        <v>26.72</v>
      </c>
      <c r="L34" s="192">
        <f t="shared" si="1"/>
        <v>51.28</v>
      </c>
      <c r="M34" s="194"/>
      <c r="N34" s="195">
        <v>51.28</v>
      </c>
      <c r="O34" s="194"/>
      <c r="P34" s="194"/>
      <c r="Q34" s="194"/>
      <c r="R34" s="194"/>
      <c r="S34" s="194"/>
      <c r="T34" s="194"/>
      <c r="U34" s="194"/>
      <c r="V34" s="194"/>
      <c r="W34" s="194"/>
      <c r="X34" s="194"/>
      <c r="Y34" s="177">
        <v>300</v>
      </c>
      <c r="Z34" s="195">
        <v>51.28</v>
      </c>
      <c r="AA34" s="195">
        <v>78</v>
      </c>
      <c r="AB34" s="177">
        <f t="shared" si="2"/>
        <v>15384</v>
      </c>
      <c r="AC34" s="177">
        <v>70</v>
      </c>
      <c r="AD34" s="195">
        <v>51.28</v>
      </c>
      <c r="AE34" s="195">
        <v>78</v>
      </c>
      <c r="AF34" s="177">
        <f t="shared" si="3"/>
        <v>3589.6</v>
      </c>
      <c r="AG34" s="177">
        <f t="shared" si="4"/>
        <v>18973.6</v>
      </c>
      <c r="AH34" s="209"/>
    </row>
    <row r="35" spans="1:34" s="164" customFormat="1" ht="21" customHeight="1">
      <c r="A35" s="177">
        <v>32</v>
      </c>
      <c r="B35" s="178" t="s">
        <v>137</v>
      </c>
      <c r="C35" s="179" t="s">
        <v>386</v>
      </c>
      <c r="D35" s="374" t="s">
        <v>147</v>
      </c>
      <c r="E35" s="181">
        <v>13452202317</v>
      </c>
      <c r="F35" s="181">
        <v>141.88</v>
      </c>
      <c r="G35" s="181">
        <v>3.58</v>
      </c>
      <c r="H35" s="181">
        <v>138.3</v>
      </c>
      <c r="I35" s="177">
        <v>141.88</v>
      </c>
      <c r="J35" s="195">
        <v>109.61</v>
      </c>
      <c r="K35" s="177">
        <f t="shared" si="0"/>
        <v>32.269999999999996</v>
      </c>
      <c r="L35" s="192">
        <f t="shared" si="1"/>
        <v>109.61</v>
      </c>
      <c r="M35" s="194"/>
      <c r="N35" s="194">
        <v>109.61</v>
      </c>
      <c r="O35" s="194"/>
      <c r="P35" s="194"/>
      <c r="Q35" s="194"/>
      <c r="R35" s="194"/>
      <c r="S35" s="194"/>
      <c r="T35" s="194"/>
      <c r="U35" s="194"/>
      <c r="V35" s="194"/>
      <c r="W35" s="194"/>
      <c r="X35" s="194"/>
      <c r="Y35" s="177">
        <v>300</v>
      </c>
      <c r="Z35" s="195">
        <v>109.61</v>
      </c>
      <c r="AA35" s="195">
        <v>141.88</v>
      </c>
      <c r="AB35" s="177">
        <f t="shared" si="2"/>
        <v>32883</v>
      </c>
      <c r="AC35" s="177">
        <v>70</v>
      </c>
      <c r="AD35" s="195">
        <v>109.61</v>
      </c>
      <c r="AE35" s="195">
        <v>141.88</v>
      </c>
      <c r="AF35" s="177">
        <f t="shared" si="3"/>
        <v>7672.7</v>
      </c>
      <c r="AG35" s="177">
        <f t="shared" si="4"/>
        <v>40555.7</v>
      </c>
      <c r="AH35" s="209"/>
    </row>
    <row r="36" spans="1:34" s="164" customFormat="1" ht="21" customHeight="1">
      <c r="A36" s="177">
        <v>33</v>
      </c>
      <c r="B36" s="178" t="s">
        <v>137</v>
      </c>
      <c r="C36" s="179" t="s">
        <v>387</v>
      </c>
      <c r="D36" s="180" t="s">
        <v>388</v>
      </c>
      <c r="E36" s="181">
        <v>13709490668</v>
      </c>
      <c r="F36" s="181">
        <v>201</v>
      </c>
      <c r="G36" s="181"/>
      <c r="H36" s="181">
        <v>201</v>
      </c>
      <c r="I36" s="177">
        <v>201</v>
      </c>
      <c r="J36" s="195">
        <v>201</v>
      </c>
      <c r="K36" s="177">
        <f t="shared" si="0"/>
        <v>0</v>
      </c>
      <c r="L36" s="192">
        <f t="shared" si="1"/>
        <v>201</v>
      </c>
      <c r="M36" s="194"/>
      <c r="N36" s="195">
        <v>201</v>
      </c>
      <c r="O36" s="194"/>
      <c r="P36" s="194"/>
      <c r="Q36" s="194"/>
      <c r="R36" s="194"/>
      <c r="S36" s="194"/>
      <c r="T36" s="194"/>
      <c r="U36" s="194"/>
      <c r="V36" s="194"/>
      <c r="W36" s="194"/>
      <c r="X36" s="194"/>
      <c r="Y36" s="177">
        <v>300</v>
      </c>
      <c r="Z36" s="195">
        <v>201</v>
      </c>
      <c r="AA36" s="195">
        <v>201</v>
      </c>
      <c r="AB36" s="177">
        <f t="shared" si="2"/>
        <v>60300</v>
      </c>
      <c r="AC36" s="177">
        <v>70</v>
      </c>
      <c r="AD36" s="195">
        <v>201</v>
      </c>
      <c r="AE36" s="195">
        <v>201</v>
      </c>
      <c r="AF36" s="177">
        <f t="shared" si="3"/>
        <v>14070</v>
      </c>
      <c r="AG36" s="177">
        <f t="shared" si="4"/>
        <v>74370</v>
      </c>
      <c r="AH36" s="209"/>
    </row>
    <row r="37" spans="1:34" s="164" customFormat="1" ht="21" customHeight="1">
      <c r="A37" s="177">
        <v>34</v>
      </c>
      <c r="B37" s="178" t="s">
        <v>137</v>
      </c>
      <c r="C37" s="179" t="s">
        <v>389</v>
      </c>
      <c r="D37" s="374" t="s">
        <v>390</v>
      </c>
      <c r="E37" s="181">
        <v>13996971018</v>
      </c>
      <c r="F37" s="181">
        <v>100</v>
      </c>
      <c r="G37" s="181"/>
      <c r="H37" s="181">
        <v>100</v>
      </c>
      <c r="I37" s="177">
        <v>100</v>
      </c>
      <c r="J37" s="195">
        <v>100</v>
      </c>
      <c r="K37" s="177">
        <f aca="true" t="shared" si="5" ref="K37:K68">I37-J37</f>
        <v>0</v>
      </c>
      <c r="L37" s="192">
        <f aca="true" t="shared" si="6" ref="L37:L68">M37+N37+O37+P37+Q37+R37+S37+T37+U37+V37+W37+X37</f>
        <v>100</v>
      </c>
      <c r="M37" s="194"/>
      <c r="N37" s="195">
        <v>100</v>
      </c>
      <c r="O37" s="194"/>
      <c r="P37" s="194"/>
      <c r="Q37" s="194"/>
      <c r="R37" s="194"/>
      <c r="S37" s="194"/>
      <c r="T37" s="194"/>
      <c r="U37" s="194"/>
      <c r="V37" s="194"/>
      <c r="W37" s="194"/>
      <c r="X37" s="194"/>
      <c r="Y37" s="177">
        <v>300</v>
      </c>
      <c r="Z37" s="195">
        <v>100</v>
      </c>
      <c r="AA37" s="195">
        <v>100</v>
      </c>
      <c r="AB37" s="177">
        <f aca="true" t="shared" si="7" ref="AB37:AB68">Y37*Z37</f>
        <v>30000</v>
      </c>
      <c r="AC37" s="177">
        <v>70</v>
      </c>
      <c r="AD37" s="195">
        <v>100</v>
      </c>
      <c r="AE37" s="195">
        <v>100</v>
      </c>
      <c r="AF37" s="177">
        <f aca="true" t="shared" si="8" ref="AF37:AF68">AC37*AD37</f>
        <v>7000</v>
      </c>
      <c r="AG37" s="177">
        <f aca="true" t="shared" si="9" ref="AG37:AG68">AB37+AF37</f>
        <v>37000</v>
      </c>
      <c r="AH37" s="209"/>
    </row>
    <row r="38" spans="1:34" s="164" customFormat="1" ht="21" customHeight="1">
      <c r="A38" s="177">
        <v>35</v>
      </c>
      <c r="B38" s="178" t="s">
        <v>137</v>
      </c>
      <c r="C38" s="179" t="s">
        <v>391</v>
      </c>
      <c r="D38" s="374" t="s">
        <v>392</v>
      </c>
      <c r="E38" s="181">
        <v>15696837198</v>
      </c>
      <c r="F38" s="181">
        <v>103</v>
      </c>
      <c r="G38" s="181"/>
      <c r="H38" s="181">
        <v>103</v>
      </c>
      <c r="I38" s="177">
        <v>100</v>
      </c>
      <c r="J38" s="195">
        <v>100</v>
      </c>
      <c r="K38" s="177">
        <f t="shared" si="5"/>
        <v>0</v>
      </c>
      <c r="L38" s="192">
        <f t="shared" si="6"/>
        <v>100</v>
      </c>
      <c r="M38" s="198"/>
      <c r="N38" s="195">
        <v>100</v>
      </c>
      <c r="O38" s="198"/>
      <c r="P38" s="198"/>
      <c r="Q38" s="198"/>
      <c r="R38" s="198"/>
      <c r="S38" s="194"/>
      <c r="T38" s="194"/>
      <c r="U38" s="194"/>
      <c r="V38" s="194"/>
      <c r="W38" s="194"/>
      <c r="X38" s="194"/>
      <c r="Y38" s="177">
        <v>300</v>
      </c>
      <c r="Z38" s="195">
        <v>100</v>
      </c>
      <c r="AA38" s="195">
        <v>100</v>
      </c>
      <c r="AB38" s="177">
        <f t="shared" si="7"/>
        <v>30000</v>
      </c>
      <c r="AC38" s="177">
        <v>70</v>
      </c>
      <c r="AD38" s="195">
        <v>100</v>
      </c>
      <c r="AE38" s="195">
        <v>100</v>
      </c>
      <c r="AF38" s="177">
        <f t="shared" si="8"/>
        <v>7000</v>
      </c>
      <c r="AG38" s="177">
        <f t="shared" si="9"/>
        <v>37000</v>
      </c>
      <c r="AH38" s="209"/>
    </row>
    <row r="39" spans="1:34" s="164" customFormat="1" ht="21" customHeight="1">
      <c r="A39" s="177">
        <v>36</v>
      </c>
      <c r="B39" s="178" t="s">
        <v>137</v>
      </c>
      <c r="C39" s="179" t="s">
        <v>393</v>
      </c>
      <c r="D39" s="374" t="s">
        <v>394</v>
      </c>
      <c r="E39" s="181">
        <v>15025747768</v>
      </c>
      <c r="F39" s="181">
        <v>115.7</v>
      </c>
      <c r="G39" s="181"/>
      <c r="H39" s="181">
        <v>115.7</v>
      </c>
      <c r="I39" s="177">
        <v>115.7</v>
      </c>
      <c r="J39" s="195">
        <v>107.31</v>
      </c>
      <c r="K39" s="177">
        <f t="shared" si="5"/>
        <v>8.39</v>
      </c>
      <c r="L39" s="192">
        <f t="shared" si="6"/>
        <v>107.31</v>
      </c>
      <c r="M39" s="196">
        <v>49.7</v>
      </c>
      <c r="N39" s="196">
        <v>57.61</v>
      </c>
      <c r="O39" s="198"/>
      <c r="P39" s="198"/>
      <c r="Q39" s="198"/>
      <c r="R39" s="198"/>
      <c r="S39" s="194"/>
      <c r="T39" s="194"/>
      <c r="U39" s="194"/>
      <c r="V39" s="194"/>
      <c r="W39" s="194"/>
      <c r="X39" s="194"/>
      <c r="Y39" s="177">
        <v>300</v>
      </c>
      <c r="Z39" s="196">
        <v>107.31</v>
      </c>
      <c r="AA39" s="196">
        <v>115.7</v>
      </c>
      <c r="AB39" s="177">
        <f t="shared" si="7"/>
        <v>32193</v>
      </c>
      <c r="AC39" s="177">
        <v>70</v>
      </c>
      <c r="AD39" s="196">
        <v>107.31</v>
      </c>
      <c r="AE39" s="196">
        <v>115.7</v>
      </c>
      <c r="AF39" s="177">
        <f t="shared" si="8"/>
        <v>7511.7</v>
      </c>
      <c r="AG39" s="177">
        <f t="shared" si="9"/>
        <v>39704.7</v>
      </c>
      <c r="AH39" s="209"/>
    </row>
    <row r="40" spans="1:34" s="164" customFormat="1" ht="21" customHeight="1">
      <c r="A40" s="177">
        <v>37</v>
      </c>
      <c r="B40" s="178" t="s">
        <v>137</v>
      </c>
      <c r="C40" s="179" t="s">
        <v>395</v>
      </c>
      <c r="D40" s="374" t="s">
        <v>396</v>
      </c>
      <c r="E40" s="181">
        <v>13896497184</v>
      </c>
      <c r="F40" s="181">
        <v>62.1</v>
      </c>
      <c r="G40" s="181"/>
      <c r="H40" s="181">
        <v>62.1</v>
      </c>
      <c r="I40" s="177">
        <v>50</v>
      </c>
      <c r="J40" s="195">
        <v>50</v>
      </c>
      <c r="K40" s="177">
        <f t="shared" si="5"/>
        <v>0</v>
      </c>
      <c r="L40" s="192">
        <f t="shared" si="6"/>
        <v>50</v>
      </c>
      <c r="M40" s="194"/>
      <c r="N40" s="195">
        <v>50</v>
      </c>
      <c r="O40" s="194"/>
      <c r="P40" s="194"/>
      <c r="Q40" s="194"/>
      <c r="R40" s="194"/>
      <c r="S40" s="194"/>
      <c r="T40" s="194"/>
      <c r="U40" s="194"/>
      <c r="V40" s="194"/>
      <c r="W40" s="194"/>
      <c r="X40" s="194"/>
      <c r="Y40" s="177">
        <v>300</v>
      </c>
      <c r="Z40" s="195">
        <v>50</v>
      </c>
      <c r="AA40" s="195">
        <v>50</v>
      </c>
      <c r="AB40" s="177">
        <f t="shared" si="7"/>
        <v>15000</v>
      </c>
      <c r="AC40" s="177">
        <v>70</v>
      </c>
      <c r="AD40" s="195">
        <v>50</v>
      </c>
      <c r="AE40" s="195">
        <v>50</v>
      </c>
      <c r="AF40" s="177">
        <f t="shared" si="8"/>
        <v>3500</v>
      </c>
      <c r="AG40" s="177">
        <f t="shared" si="9"/>
        <v>18500</v>
      </c>
      <c r="AH40" s="209"/>
    </row>
    <row r="41" spans="1:34" s="164" customFormat="1" ht="21" customHeight="1">
      <c r="A41" s="177">
        <v>38</v>
      </c>
      <c r="B41" s="178" t="s">
        <v>137</v>
      </c>
      <c r="C41" s="179" t="s">
        <v>389</v>
      </c>
      <c r="D41" s="374" t="s">
        <v>390</v>
      </c>
      <c r="E41" s="181">
        <v>13996971018</v>
      </c>
      <c r="F41" s="181">
        <v>78</v>
      </c>
      <c r="G41" s="181"/>
      <c r="H41" s="181">
        <v>78</v>
      </c>
      <c r="I41" s="177">
        <v>78</v>
      </c>
      <c r="J41" s="195">
        <v>78</v>
      </c>
      <c r="K41" s="177">
        <f t="shared" si="5"/>
        <v>0</v>
      </c>
      <c r="L41" s="192">
        <f t="shared" si="6"/>
        <v>78</v>
      </c>
      <c r="M41" s="194"/>
      <c r="N41" s="199"/>
      <c r="O41" s="194"/>
      <c r="P41" s="194"/>
      <c r="Q41" s="194"/>
      <c r="R41" s="194">
        <v>78</v>
      </c>
      <c r="S41" s="194"/>
      <c r="T41" s="194"/>
      <c r="U41" s="194"/>
      <c r="V41" s="194"/>
      <c r="W41" s="194"/>
      <c r="X41" s="194"/>
      <c r="Y41" s="177">
        <v>300</v>
      </c>
      <c r="Z41" s="195">
        <v>78</v>
      </c>
      <c r="AA41" s="195">
        <v>78</v>
      </c>
      <c r="AB41" s="177">
        <f t="shared" si="7"/>
        <v>23400</v>
      </c>
      <c r="AC41" s="177">
        <v>70</v>
      </c>
      <c r="AD41" s="195">
        <v>78</v>
      </c>
      <c r="AE41" s="195">
        <v>78</v>
      </c>
      <c r="AF41" s="177">
        <f t="shared" si="8"/>
        <v>5460</v>
      </c>
      <c r="AG41" s="177">
        <f t="shared" si="9"/>
        <v>28860</v>
      </c>
      <c r="AH41" s="209"/>
    </row>
    <row r="42" spans="1:34" s="164" customFormat="1" ht="21" customHeight="1">
      <c r="A42" s="177">
        <v>39</v>
      </c>
      <c r="B42" s="178" t="s">
        <v>137</v>
      </c>
      <c r="C42" s="179" t="s">
        <v>397</v>
      </c>
      <c r="D42" s="374" t="s">
        <v>398</v>
      </c>
      <c r="E42" s="181">
        <v>15311413121</v>
      </c>
      <c r="F42" s="181">
        <v>55</v>
      </c>
      <c r="G42" s="181"/>
      <c r="H42" s="181">
        <v>55</v>
      </c>
      <c r="I42" s="177">
        <v>55</v>
      </c>
      <c r="J42" s="195">
        <v>55</v>
      </c>
      <c r="K42" s="177">
        <f t="shared" si="5"/>
        <v>0</v>
      </c>
      <c r="L42" s="192">
        <f t="shared" si="6"/>
        <v>55</v>
      </c>
      <c r="M42" s="194"/>
      <c r="N42" s="195">
        <v>55</v>
      </c>
      <c r="O42" s="194"/>
      <c r="P42" s="194"/>
      <c r="Q42" s="194"/>
      <c r="R42" s="194"/>
      <c r="S42" s="194"/>
      <c r="T42" s="194"/>
      <c r="U42" s="194"/>
      <c r="V42" s="194"/>
      <c r="W42" s="194"/>
      <c r="X42" s="194"/>
      <c r="Y42" s="177">
        <v>300</v>
      </c>
      <c r="Z42" s="195">
        <v>55</v>
      </c>
      <c r="AA42" s="195">
        <v>55</v>
      </c>
      <c r="AB42" s="177">
        <f t="shared" si="7"/>
        <v>16500</v>
      </c>
      <c r="AC42" s="177">
        <v>70</v>
      </c>
      <c r="AD42" s="195">
        <v>55</v>
      </c>
      <c r="AE42" s="195">
        <v>55</v>
      </c>
      <c r="AF42" s="177">
        <f t="shared" si="8"/>
        <v>3850</v>
      </c>
      <c r="AG42" s="177">
        <f t="shared" si="9"/>
        <v>20350</v>
      </c>
      <c r="AH42" s="209"/>
    </row>
    <row r="43" spans="1:34" s="164" customFormat="1" ht="21" customHeight="1">
      <c r="A43" s="177">
        <v>40</v>
      </c>
      <c r="B43" s="178" t="s">
        <v>137</v>
      </c>
      <c r="C43" s="179" t="s">
        <v>167</v>
      </c>
      <c r="D43" s="374" t="s">
        <v>169</v>
      </c>
      <c r="E43" s="181">
        <v>13310295009</v>
      </c>
      <c r="F43" s="181">
        <v>132.54</v>
      </c>
      <c r="G43" s="181"/>
      <c r="H43" s="181">
        <v>132.54</v>
      </c>
      <c r="I43" s="177">
        <v>132.54</v>
      </c>
      <c r="J43" s="195">
        <v>132.54</v>
      </c>
      <c r="K43" s="177">
        <f t="shared" si="5"/>
        <v>0</v>
      </c>
      <c r="L43" s="192">
        <f t="shared" si="6"/>
        <v>132.54000000000002</v>
      </c>
      <c r="M43" s="194">
        <v>60.34</v>
      </c>
      <c r="N43" s="194">
        <v>72.2</v>
      </c>
      <c r="O43" s="194"/>
      <c r="P43" s="194"/>
      <c r="Q43" s="194"/>
      <c r="R43" s="194"/>
      <c r="S43" s="194"/>
      <c r="T43" s="194"/>
      <c r="U43" s="194"/>
      <c r="V43" s="194"/>
      <c r="W43" s="194"/>
      <c r="X43" s="194"/>
      <c r="Y43" s="177">
        <v>300</v>
      </c>
      <c r="Z43" s="195">
        <v>132.54</v>
      </c>
      <c r="AA43" s="195">
        <v>132.54</v>
      </c>
      <c r="AB43" s="177">
        <f t="shared" si="7"/>
        <v>39762</v>
      </c>
      <c r="AC43" s="177">
        <v>70</v>
      </c>
      <c r="AD43" s="195">
        <v>132.54</v>
      </c>
      <c r="AE43" s="195">
        <v>132.54</v>
      </c>
      <c r="AF43" s="177">
        <f t="shared" si="8"/>
        <v>9277.8</v>
      </c>
      <c r="AG43" s="177">
        <f t="shared" si="9"/>
        <v>49039.8</v>
      </c>
      <c r="AH43" s="209"/>
    </row>
    <row r="44" spans="1:34" s="164" customFormat="1" ht="21" customHeight="1">
      <c r="A44" s="177">
        <v>41</v>
      </c>
      <c r="B44" s="178" t="s">
        <v>137</v>
      </c>
      <c r="C44" s="179" t="s">
        <v>399</v>
      </c>
      <c r="D44" s="374" t="s">
        <v>400</v>
      </c>
      <c r="E44" s="181">
        <v>13883415944</v>
      </c>
      <c r="F44" s="181">
        <v>60</v>
      </c>
      <c r="G44" s="181"/>
      <c r="H44" s="181">
        <v>60</v>
      </c>
      <c r="I44" s="177">
        <v>60</v>
      </c>
      <c r="J44" s="195">
        <v>53.6</v>
      </c>
      <c r="K44" s="177">
        <f t="shared" si="5"/>
        <v>6.399999999999999</v>
      </c>
      <c r="L44" s="192">
        <f t="shared" si="6"/>
        <v>53.6</v>
      </c>
      <c r="M44" s="194"/>
      <c r="N44" s="194">
        <v>53.6</v>
      </c>
      <c r="O44" s="194"/>
      <c r="P44" s="194"/>
      <c r="Q44" s="194"/>
      <c r="R44" s="194"/>
      <c r="S44" s="194"/>
      <c r="T44" s="194"/>
      <c r="U44" s="194"/>
      <c r="V44" s="194"/>
      <c r="W44" s="194"/>
      <c r="X44" s="194"/>
      <c r="Y44" s="177">
        <v>300</v>
      </c>
      <c r="Z44" s="195">
        <v>53.6</v>
      </c>
      <c r="AA44" s="195">
        <v>60</v>
      </c>
      <c r="AB44" s="177">
        <f t="shared" si="7"/>
        <v>16080</v>
      </c>
      <c r="AC44" s="177">
        <v>70</v>
      </c>
      <c r="AD44" s="195">
        <v>53.6</v>
      </c>
      <c r="AE44" s="195">
        <v>60</v>
      </c>
      <c r="AF44" s="177">
        <f t="shared" si="8"/>
        <v>3752</v>
      </c>
      <c r="AG44" s="177">
        <f t="shared" si="9"/>
        <v>19832</v>
      </c>
      <c r="AH44" s="209"/>
    </row>
    <row r="45" spans="1:34" s="164" customFormat="1" ht="21" customHeight="1">
      <c r="A45" s="177">
        <v>42</v>
      </c>
      <c r="B45" s="178" t="s">
        <v>137</v>
      </c>
      <c r="C45" s="179" t="s">
        <v>401</v>
      </c>
      <c r="D45" s="374" t="s">
        <v>402</v>
      </c>
      <c r="E45" s="181">
        <v>18315216972</v>
      </c>
      <c r="F45" s="181">
        <v>100</v>
      </c>
      <c r="G45" s="181"/>
      <c r="H45" s="181">
        <v>100</v>
      </c>
      <c r="I45" s="177">
        <v>100</v>
      </c>
      <c r="J45" s="195">
        <v>100</v>
      </c>
      <c r="K45" s="177">
        <f t="shared" si="5"/>
        <v>0</v>
      </c>
      <c r="L45" s="192">
        <f t="shared" si="6"/>
        <v>100</v>
      </c>
      <c r="M45" s="194"/>
      <c r="N45" s="195">
        <v>100</v>
      </c>
      <c r="O45" s="194"/>
      <c r="P45" s="194"/>
      <c r="Q45" s="194"/>
      <c r="R45" s="194"/>
      <c r="S45" s="194"/>
      <c r="T45" s="194"/>
      <c r="U45" s="194"/>
      <c r="V45" s="194"/>
      <c r="W45" s="194"/>
      <c r="X45" s="194"/>
      <c r="Y45" s="177">
        <v>300</v>
      </c>
      <c r="Z45" s="195">
        <v>100</v>
      </c>
      <c r="AA45" s="195">
        <v>100</v>
      </c>
      <c r="AB45" s="177">
        <f t="shared" si="7"/>
        <v>30000</v>
      </c>
      <c r="AC45" s="177">
        <v>70</v>
      </c>
      <c r="AD45" s="195">
        <v>50</v>
      </c>
      <c r="AE45" s="195">
        <v>50</v>
      </c>
      <c r="AF45" s="177">
        <f t="shared" si="8"/>
        <v>3500</v>
      </c>
      <c r="AG45" s="177">
        <f t="shared" si="9"/>
        <v>33500</v>
      </c>
      <c r="AH45" s="209"/>
    </row>
    <row r="46" spans="1:34" s="164" customFormat="1" ht="21" customHeight="1">
      <c r="A46" s="177">
        <v>43</v>
      </c>
      <c r="B46" s="182" t="s">
        <v>220</v>
      </c>
      <c r="C46" s="183" t="s">
        <v>403</v>
      </c>
      <c r="D46" s="375" t="s">
        <v>404</v>
      </c>
      <c r="E46" s="184">
        <v>13452276118</v>
      </c>
      <c r="F46" s="184">
        <v>1820</v>
      </c>
      <c r="G46" s="184">
        <v>1070</v>
      </c>
      <c r="H46" s="184">
        <v>750</v>
      </c>
      <c r="I46" s="177">
        <v>1820</v>
      </c>
      <c r="J46" s="177">
        <v>1477.75</v>
      </c>
      <c r="K46" s="177">
        <f t="shared" si="5"/>
        <v>342.25</v>
      </c>
      <c r="L46" s="192">
        <f t="shared" si="6"/>
        <v>1477.75</v>
      </c>
      <c r="M46" s="194">
        <v>698</v>
      </c>
      <c r="N46" s="193">
        <v>559.75</v>
      </c>
      <c r="O46" s="193"/>
      <c r="P46" s="193"/>
      <c r="Q46" s="193"/>
      <c r="R46" s="193">
        <v>220</v>
      </c>
      <c r="S46" s="193"/>
      <c r="T46" s="193"/>
      <c r="U46" s="193"/>
      <c r="V46" s="193"/>
      <c r="W46" s="193"/>
      <c r="X46" s="193"/>
      <c r="Y46" s="177">
        <v>300</v>
      </c>
      <c r="Z46" s="177">
        <v>1477.75</v>
      </c>
      <c r="AA46" s="177">
        <v>1820</v>
      </c>
      <c r="AB46" s="177">
        <f t="shared" si="7"/>
        <v>443325</v>
      </c>
      <c r="AC46" s="177">
        <v>70</v>
      </c>
      <c r="AD46" s="177">
        <v>750</v>
      </c>
      <c r="AE46" s="177">
        <v>750</v>
      </c>
      <c r="AF46" s="177">
        <f t="shared" si="8"/>
        <v>52500</v>
      </c>
      <c r="AG46" s="177">
        <f t="shared" si="9"/>
        <v>495825</v>
      </c>
      <c r="AH46" s="206"/>
    </row>
    <row r="47" spans="1:34" s="164" customFormat="1" ht="21" customHeight="1">
      <c r="A47" s="177">
        <v>44</v>
      </c>
      <c r="B47" s="182" t="s">
        <v>220</v>
      </c>
      <c r="C47" s="185" t="s">
        <v>405</v>
      </c>
      <c r="D47" s="375" t="s">
        <v>406</v>
      </c>
      <c r="E47" s="184">
        <v>15025708803</v>
      </c>
      <c r="F47" s="184">
        <v>1600</v>
      </c>
      <c r="G47" s="184"/>
      <c r="H47" s="184">
        <v>1600</v>
      </c>
      <c r="I47" s="177">
        <v>1600</v>
      </c>
      <c r="J47" s="177">
        <v>1027.41</v>
      </c>
      <c r="K47" s="177">
        <f t="shared" si="5"/>
        <v>572.5899999999999</v>
      </c>
      <c r="L47" s="192">
        <f t="shared" si="6"/>
        <v>1027.41</v>
      </c>
      <c r="M47" s="195">
        <v>502.08</v>
      </c>
      <c r="N47" s="193"/>
      <c r="O47" s="193"/>
      <c r="P47" s="193"/>
      <c r="Q47" s="193"/>
      <c r="R47" s="193"/>
      <c r="S47" s="193"/>
      <c r="T47" s="193"/>
      <c r="U47" s="193">
        <v>525.33</v>
      </c>
      <c r="V47" s="193"/>
      <c r="W47" s="193"/>
      <c r="X47" s="193"/>
      <c r="Y47" s="177">
        <v>300</v>
      </c>
      <c r="Z47" s="177">
        <v>502.08</v>
      </c>
      <c r="AA47" s="177">
        <v>780</v>
      </c>
      <c r="AB47" s="177">
        <f t="shared" si="7"/>
        <v>150624</v>
      </c>
      <c r="AC47" s="177">
        <v>70</v>
      </c>
      <c r="AD47" s="177">
        <v>1027.41</v>
      </c>
      <c r="AE47" s="177">
        <v>1600</v>
      </c>
      <c r="AF47" s="177">
        <f t="shared" si="8"/>
        <v>71918.70000000001</v>
      </c>
      <c r="AG47" s="177">
        <f t="shared" si="9"/>
        <v>222542.7</v>
      </c>
      <c r="AH47" s="206"/>
    </row>
    <row r="48" spans="1:34" s="164" customFormat="1" ht="21" customHeight="1">
      <c r="A48" s="177">
        <v>45</v>
      </c>
      <c r="B48" s="182" t="s">
        <v>220</v>
      </c>
      <c r="C48" s="185" t="s">
        <v>407</v>
      </c>
      <c r="D48" s="184" t="s">
        <v>408</v>
      </c>
      <c r="E48" s="184">
        <v>18325173527</v>
      </c>
      <c r="F48" s="184">
        <v>151.12</v>
      </c>
      <c r="G48" s="184">
        <v>2</v>
      </c>
      <c r="H48" s="184">
        <v>149.12</v>
      </c>
      <c r="I48" s="177">
        <v>151.12</v>
      </c>
      <c r="J48" s="177">
        <v>144.04</v>
      </c>
      <c r="K48" s="177">
        <f t="shared" si="5"/>
        <v>7.0800000000000125</v>
      </c>
      <c r="L48" s="192">
        <f t="shared" si="6"/>
        <v>144.04</v>
      </c>
      <c r="M48" s="194">
        <v>88.13</v>
      </c>
      <c r="N48" s="181">
        <v>55.91</v>
      </c>
      <c r="O48" s="193"/>
      <c r="P48" s="193"/>
      <c r="Q48" s="193"/>
      <c r="R48" s="201"/>
      <c r="S48" s="193"/>
      <c r="T48" s="193"/>
      <c r="U48" s="193"/>
      <c r="V48" s="193"/>
      <c r="W48" s="193"/>
      <c r="X48" s="193"/>
      <c r="Y48" s="177">
        <v>300</v>
      </c>
      <c r="Z48" s="177">
        <v>144.04</v>
      </c>
      <c r="AA48" s="177">
        <v>151.12</v>
      </c>
      <c r="AB48" s="177">
        <f t="shared" si="7"/>
        <v>43212</v>
      </c>
      <c r="AC48" s="177">
        <v>70</v>
      </c>
      <c r="AD48" s="177">
        <v>144.04</v>
      </c>
      <c r="AE48" s="177">
        <v>151.12</v>
      </c>
      <c r="AF48" s="177">
        <f t="shared" si="8"/>
        <v>10082.8</v>
      </c>
      <c r="AG48" s="177">
        <f t="shared" si="9"/>
        <v>53294.8</v>
      </c>
      <c r="AH48" s="206"/>
    </row>
    <row r="49" spans="1:34" s="164" customFormat="1" ht="21" customHeight="1">
      <c r="A49" s="177">
        <v>46</v>
      </c>
      <c r="B49" s="182" t="s">
        <v>220</v>
      </c>
      <c r="C49" s="185" t="s">
        <v>409</v>
      </c>
      <c r="D49" s="184" t="s">
        <v>410</v>
      </c>
      <c r="E49" s="184">
        <v>18716966218</v>
      </c>
      <c r="F49" s="184">
        <v>150</v>
      </c>
      <c r="G49" s="184">
        <v>20</v>
      </c>
      <c r="H49" s="184">
        <v>130</v>
      </c>
      <c r="I49" s="181">
        <v>150</v>
      </c>
      <c r="J49" s="177">
        <v>140.63</v>
      </c>
      <c r="K49" s="177">
        <f t="shared" si="5"/>
        <v>9.370000000000005</v>
      </c>
      <c r="L49" s="192">
        <f t="shared" si="6"/>
        <v>140.63</v>
      </c>
      <c r="M49" s="194"/>
      <c r="N49" s="177">
        <v>140.63</v>
      </c>
      <c r="O49" s="193"/>
      <c r="P49" s="193"/>
      <c r="Q49" s="193"/>
      <c r="R49" s="193"/>
      <c r="S49" s="193"/>
      <c r="T49" s="193"/>
      <c r="U49" s="193"/>
      <c r="V49" s="193"/>
      <c r="W49" s="193"/>
      <c r="X49" s="193"/>
      <c r="Y49" s="177">
        <v>300</v>
      </c>
      <c r="Z49" s="177">
        <v>140.63</v>
      </c>
      <c r="AA49" s="177">
        <v>150</v>
      </c>
      <c r="AB49" s="177">
        <f t="shared" si="7"/>
        <v>42189</v>
      </c>
      <c r="AC49" s="177">
        <v>70</v>
      </c>
      <c r="AD49" s="177">
        <v>140.63</v>
      </c>
      <c r="AE49" s="177">
        <v>150</v>
      </c>
      <c r="AF49" s="177">
        <f t="shared" si="8"/>
        <v>9844.1</v>
      </c>
      <c r="AG49" s="177">
        <f t="shared" si="9"/>
        <v>52033.1</v>
      </c>
      <c r="AH49" s="206"/>
    </row>
    <row r="50" spans="1:34" s="164" customFormat="1" ht="21" customHeight="1">
      <c r="A50" s="177">
        <v>47</v>
      </c>
      <c r="B50" s="182" t="s">
        <v>220</v>
      </c>
      <c r="C50" s="185" t="s">
        <v>411</v>
      </c>
      <c r="D50" s="184" t="s">
        <v>412</v>
      </c>
      <c r="E50" s="184">
        <v>15310209476</v>
      </c>
      <c r="F50" s="184">
        <v>140</v>
      </c>
      <c r="G50" s="184"/>
      <c r="H50" s="184">
        <v>140</v>
      </c>
      <c r="I50" s="184">
        <v>140</v>
      </c>
      <c r="J50" s="177">
        <v>140</v>
      </c>
      <c r="K50" s="177">
        <f t="shared" si="5"/>
        <v>0</v>
      </c>
      <c r="L50" s="192">
        <f t="shared" si="6"/>
        <v>140</v>
      </c>
      <c r="M50" s="194"/>
      <c r="N50" s="193"/>
      <c r="O50" s="193"/>
      <c r="P50" s="193"/>
      <c r="Q50" s="193"/>
      <c r="R50" s="193"/>
      <c r="S50" s="193"/>
      <c r="T50" s="193"/>
      <c r="U50" s="177">
        <v>140</v>
      </c>
      <c r="V50" s="193"/>
      <c r="W50" s="193"/>
      <c r="X50" s="193"/>
      <c r="Y50" s="177">
        <v>300</v>
      </c>
      <c r="Z50" s="177">
        <v>0</v>
      </c>
      <c r="AA50" s="177">
        <v>0</v>
      </c>
      <c r="AB50" s="177">
        <f t="shared" si="7"/>
        <v>0</v>
      </c>
      <c r="AC50" s="177">
        <v>70</v>
      </c>
      <c r="AD50" s="177">
        <v>140</v>
      </c>
      <c r="AE50" s="177">
        <v>140</v>
      </c>
      <c r="AF50" s="177">
        <f t="shared" si="8"/>
        <v>9800</v>
      </c>
      <c r="AG50" s="177">
        <f t="shared" si="9"/>
        <v>9800</v>
      </c>
      <c r="AH50" s="206"/>
    </row>
    <row r="51" spans="1:34" s="164" customFormat="1" ht="21" customHeight="1">
      <c r="A51" s="177">
        <v>48</v>
      </c>
      <c r="B51" s="182" t="s">
        <v>220</v>
      </c>
      <c r="C51" s="182" t="s">
        <v>413</v>
      </c>
      <c r="D51" s="184" t="s">
        <v>414</v>
      </c>
      <c r="E51" s="184">
        <v>13232926675</v>
      </c>
      <c r="F51" s="184">
        <v>75</v>
      </c>
      <c r="G51" s="184">
        <v>15</v>
      </c>
      <c r="H51" s="184">
        <v>60</v>
      </c>
      <c r="I51" s="177">
        <v>75</v>
      </c>
      <c r="J51" s="177">
        <v>75</v>
      </c>
      <c r="K51" s="177">
        <f t="shared" si="5"/>
        <v>0</v>
      </c>
      <c r="L51" s="192">
        <f t="shared" si="6"/>
        <v>75</v>
      </c>
      <c r="M51" s="194"/>
      <c r="N51" s="193">
        <v>75</v>
      </c>
      <c r="O51" s="193"/>
      <c r="P51" s="193"/>
      <c r="Q51" s="193"/>
      <c r="R51" s="193"/>
      <c r="S51" s="193"/>
      <c r="T51" s="193"/>
      <c r="U51" s="193"/>
      <c r="V51" s="193"/>
      <c r="W51" s="193"/>
      <c r="X51" s="193"/>
      <c r="Y51" s="177">
        <v>300</v>
      </c>
      <c r="Z51" s="177">
        <v>75</v>
      </c>
      <c r="AA51" s="177">
        <v>75</v>
      </c>
      <c r="AB51" s="177">
        <f t="shared" si="7"/>
        <v>22500</v>
      </c>
      <c r="AC51" s="177">
        <v>70</v>
      </c>
      <c r="AD51" s="195">
        <v>75</v>
      </c>
      <c r="AE51" s="195">
        <v>75</v>
      </c>
      <c r="AF51" s="177">
        <f t="shared" si="8"/>
        <v>5250</v>
      </c>
      <c r="AG51" s="177">
        <f t="shared" si="9"/>
        <v>27750</v>
      </c>
      <c r="AH51" s="206"/>
    </row>
    <row r="52" spans="1:34" s="164" customFormat="1" ht="21" customHeight="1">
      <c r="A52" s="177">
        <v>49</v>
      </c>
      <c r="B52" s="182" t="s">
        <v>220</v>
      </c>
      <c r="C52" s="185" t="s">
        <v>415</v>
      </c>
      <c r="D52" s="180" t="s">
        <v>416</v>
      </c>
      <c r="E52" s="181">
        <v>13896430854</v>
      </c>
      <c r="F52" s="181">
        <v>150</v>
      </c>
      <c r="G52" s="181"/>
      <c r="H52" s="181">
        <v>150</v>
      </c>
      <c r="I52" s="177">
        <v>150</v>
      </c>
      <c r="J52" s="177">
        <v>150</v>
      </c>
      <c r="K52" s="177">
        <f t="shared" si="5"/>
        <v>0</v>
      </c>
      <c r="L52" s="192">
        <f t="shared" si="6"/>
        <v>150</v>
      </c>
      <c r="M52" s="194"/>
      <c r="N52" s="193">
        <v>150</v>
      </c>
      <c r="O52" s="193"/>
      <c r="P52" s="193"/>
      <c r="Q52" s="193"/>
      <c r="R52" s="193"/>
      <c r="S52" s="193"/>
      <c r="T52" s="193"/>
      <c r="U52" s="193"/>
      <c r="V52" s="193"/>
      <c r="W52" s="193"/>
      <c r="X52" s="193"/>
      <c r="Y52" s="177">
        <v>300</v>
      </c>
      <c r="Z52" s="177">
        <v>150</v>
      </c>
      <c r="AA52" s="177">
        <v>150</v>
      </c>
      <c r="AB52" s="177">
        <f t="shared" si="7"/>
        <v>45000</v>
      </c>
      <c r="AC52" s="177">
        <v>70</v>
      </c>
      <c r="AD52" s="177">
        <v>0</v>
      </c>
      <c r="AE52" s="177">
        <v>0</v>
      </c>
      <c r="AF52" s="177">
        <f t="shared" si="8"/>
        <v>0</v>
      </c>
      <c r="AG52" s="177">
        <f t="shared" si="9"/>
        <v>45000</v>
      </c>
      <c r="AH52" s="206"/>
    </row>
    <row r="53" spans="1:34" s="164" customFormat="1" ht="21" customHeight="1">
      <c r="A53" s="177">
        <v>50</v>
      </c>
      <c r="B53" s="182" t="s">
        <v>417</v>
      </c>
      <c r="C53" s="185" t="s">
        <v>418</v>
      </c>
      <c r="D53" s="180" t="s">
        <v>419</v>
      </c>
      <c r="E53" s="181">
        <v>13996987698</v>
      </c>
      <c r="F53" s="181">
        <v>80</v>
      </c>
      <c r="G53" s="181"/>
      <c r="H53" s="181">
        <v>80</v>
      </c>
      <c r="I53" s="177">
        <v>80</v>
      </c>
      <c r="J53" s="177">
        <v>70.16</v>
      </c>
      <c r="K53" s="177">
        <f t="shared" si="5"/>
        <v>9.840000000000003</v>
      </c>
      <c r="L53" s="192">
        <f t="shared" si="6"/>
        <v>70.16</v>
      </c>
      <c r="M53" s="194">
        <v>20</v>
      </c>
      <c r="N53" s="193">
        <v>50.16</v>
      </c>
      <c r="O53" s="193"/>
      <c r="P53" s="193"/>
      <c r="Q53" s="193"/>
      <c r="R53" s="193"/>
      <c r="S53" s="193"/>
      <c r="T53" s="193"/>
      <c r="U53" s="193"/>
      <c r="V53" s="193"/>
      <c r="W53" s="193"/>
      <c r="X53" s="193"/>
      <c r="Y53" s="177">
        <v>300</v>
      </c>
      <c r="Z53" s="177">
        <v>70.16</v>
      </c>
      <c r="AA53" s="177">
        <v>80</v>
      </c>
      <c r="AB53" s="177">
        <f t="shared" si="7"/>
        <v>21048</v>
      </c>
      <c r="AC53" s="177">
        <v>70</v>
      </c>
      <c r="AD53" s="177">
        <v>70.16</v>
      </c>
      <c r="AE53" s="177">
        <v>80</v>
      </c>
      <c r="AF53" s="177">
        <f t="shared" si="8"/>
        <v>4911.2</v>
      </c>
      <c r="AG53" s="177">
        <f t="shared" si="9"/>
        <v>25959.2</v>
      </c>
      <c r="AH53" s="206"/>
    </row>
    <row r="54" spans="1:34" s="164" customFormat="1" ht="21" customHeight="1">
      <c r="A54" s="177">
        <v>51</v>
      </c>
      <c r="B54" s="182" t="s">
        <v>417</v>
      </c>
      <c r="C54" s="185" t="s">
        <v>420</v>
      </c>
      <c r="D54" s="180" t="s">
        <v>421</v>
      </c>
      <c r="E54" s="181">
        <v>18896142022</v>
      </c>
      <c r="F54" s="181">
        <v>150</v>
      </c>
      <c r="G54" s="181">
        <v>5</v>
      </c>
      <c r="H54" s="181">
        <v>145</v>
      </c>
      <c r="I54" s="177">
        <v>150</v>
      </c>
      <c r="J54" s="177">
        <v>143.54</v>
      </c>
      <c r="K54" s="177">
        <f t="shared" si="5"/>
        <v>6.460000000000008</v>
      </c>
      <c r="L54" s="192">
        <f t="shared" si="6"/>
        <v>143.54</v>
      </c>
      <c r="M54" s="194"/>
      <c r="N54" s="177">
        <v>143.54</v>
      </c>
      <c r="O54" s="193"/>
      <c r="P54" s="193"/>
      <c r="Q54" s="193"/>
      <c r="R54" s="193"/>
      <c r="S54" s="193"/>
      <c r="T54" s="193"/>
      <c r="U54" s="193"/>
      <c r="V54" s="193"/>
      <c r="W54" s="193"/>
      <c r="X54" s="193"/>
      <c r="Y54" s="177">
        <v>300</v>
      </c>
      <c r="Z54" s="177">
        <v>143.54</v>
      </c>
      <c r="AA54" s="177">
        <v>150</v>
      </c>
      <c r="AB54" s="177">
        <f t="shared" si="7"/>
        <v>43062</v>
      </c>
      <c r="AC54" s="177">
        <v>70</v>
      </c>
      <c r="AD54" s="177">
        <v>143.54</v>
      </c>
      <c r="AE54" s="177">
        <v>150</v>
      </c>
      <c r="AF54" s="177">
        <f t="shared" si="8"/>
        <v>10047.8</v>
      </c>
      <c r="AG54" s="177">
        <f t="shared" si="9"/>
        <v>53109.8</v>
      </c>
      <c r="AH54" s="206"/>
    </row>
    <row r="55" spans="1:34" s="164" customFormat="1" ht="21" customHeight="1">
      <c r="A55" s="177">
        <v>52</v>
      </c>
      <c r="B55" s="182" t="s">
        <v>417</v>
      </c>
      <c r="C55" s="185" t="s">
        <v>422</v>
      </c>
      <c r="D55" s="180" t="s">
        <v>423</v>
      </c>
      <c r="E55" s="181">
        <v>15856012809</v>
      </c>
      <c r="F55" s="181">
        <v>51</v>
      </c>
      <c r="G55" s="181">
        <v>4.6</v>
      </c>
      <c r="H55" s="181">
        <v>46.4</v>
      </c>
      <c r="I55" s="177">
        <v>51</v>
      </c>
      <c r="J55" s="177">
        <v>51</v>
      </c>
      <c r="K55" s="177">
        <f t="shared" si="5"/>
        <v>0</v>
      </c>
      <c r="L55" s="192">
        <f t="shared" si="6"/>
        <v>51</v>
      </c>
      <c r="M55" s="194">
        <v>40</v>
      </c>
      <c r="N55" s="193">
        <v>11</v>
      </c>
      <c r="O55" s="193"/>
      <c r="P55" s="193"/>
      <c r="Q55" s="193"/>
      <c r="R55" s="193"/>
      <c r="S55" s="193"/>
      <c r="T55" s="193"/>
      <c r="U55" s="193"/>
      <c r="V55" s="193"/>
      <c r="W55" s="193"/>
      <c r="X55" s="193"/>
      <c r="Y55" s="177">
        <v>300</v>
      </c>
      <c r="Z55" s="193">
        <v>51</v>
      </c>
      <c r="AA55" s="193">
        <v>51</v>
      </c>
      <c r="AB55" s="177">
        <f t="shared" si="7"/>
        <v>15300</v>
      </c>
      <c r="AC55" s="177">
        <v>70</v>
      </c>
      <c r="AD55" s="193">
        <v>51</v>
      </c>
      <c r="AE55" s="193">
        <v>51</v>
      </c>
      <c r="AF55" s="177">
        <f t="shared" si="8"/>
        <v>3570</v>
      </c>
      <c r="AG55" s="177">
        <f t="shared" si="9"/>
        <v>18870</v>
      </c>
      <c r="AH55" s="206"/>
    </row>
    <row r="56" spans="1:34" s="164" customFormat="1" ht="21" customHeight="1">
      <c r="A56" s="177">
        <v>53</v>
      </c>
      <c r="B56" s="182" t="s">
        <v>417</v>
      </c>
      <c r="C56" s="185" t="s">
        <v>424</v>
      </c>
      <c r="D56" s="180" t="s">
        <v>425</v>
      </c>
      <c r="E56" s="181">
        <v>13896496531</v>
      </c>
      <c r="F56" s="181">
        <v>84.54</v>
      </c>
      <c r="G56" s="181">
        <v>1.5</v>
      </c>
      <c r="H56" s="181">
        <v>83.04</v>
      </c>
      <c r="I56" s="177">
        <v>84.54</v>
      </c>
      <c r="J56" s="177">
        <v>84.54</v>
      </c>
      <c r="K56" s="177">
        <f t="shared" si="5"/>
        <v>0</v>
      </c>
      <c r="L56" s="192">
        <f t="shared" si="6"/>
        <v>84.54</v>
      </c>
      <c r="M56" s="194"/>
      <c r="N56" s="193">
        <v>84.54</v>
      </c>
      <c r="O56" s="193"/>
      <c r="P56" s="193"/>
      <c r="Q56" s="193"/>
      <c r="R56" s="193"/>
      <c r="S56" s="193"/>
      <c r="T56" s="193"/>
      <c r="U56" s="193"/>
      <c r="V56" s="193"/>
      <c r="W56" s="193"/>
      <c r="X56" s="193"/>
      <c r="Y56" s="177">
        <v>300</v>
      </c>
      <c r="Z56" s="177">
        <v>84.54</v>
      </c>
      <c r="AA56" s="177">
        <v>84.54</v>
      </c>
      <c r="AB56" s="177">
        <f t="shared" si="7"/>
        <v>25362.000000000004</v>
      </c>
      <c r="AC56" s="177">
        <v>70</v>
      </c>
      <c r="AD56" s="195">
        <v>84.54</v>
      </c>
      <c r="AE56" s="195">
        <v>84.54</v>
      </c>
      <c r="AF56" s="177">
        <f t="shared" si="8"/>
        <v>5917.8</v>
      </c>
      <c r="AG56" s="177">
        <f t="shared" si="9"/>
        <v>31279.800000000003</v>
      </c>
      <c r="AH56" s="206"/>
    </row>
    <row r="57" spans="1:34" s="164" customFormat="1" ht="21" customHeight="1">
      <c r="A57" s="177">
        <v>54</v>
      </c>
      <c r="B57" s="182" t="s">
        <v>417</v>
      </c>
      <c r="C57" s="185" t="s">
        <v>426</v>
      </c>
      <c r="D57" s="180" t="s">
        <v>427</v>
      </c>
      <c r="E57" s="181">
        <v>17723226959</v>
      </c>
      <c r="F57" s="181">
        <v>150</v>
      </c>
      <c r="G57" s="181"/>
      <c r="H57" s="181">
        <v>150</v>
      </c>
      <c r="I57" s="177">
        <v>150</v>
      </c>
      <c r="J57" s="177">
        <v>141.99</v>
      </c>
      <c r="K57" s="177">
        <f t="shared" si="5"/>
        <v>8.009999999999991</v>
      </c>
      <c r="L57" s="192">
        <f t="shared" si="6"/>
        <v>141.99</v>
      </c>
      <c r="M57" s="194"/>
      <c r="N57" s="177">
        <v>141.99</v>
      </c>
      <c r="O57" s="193"/>
      <c r="P57" s="193"/>
      <c r="Q57" s="193"/>
      <c r="R57" s="193"/>
      <c r="S57" s="193"/>
      <c r="T57" s="193"/>
      <c r="U57" s="193"/>
      <c r="V57" s="193"/>
      <c r="W57" s="193"/>
      <c r="X57" s="193"/>
      <c r="Y57" s="177">
        <v>300</v>
      </c>
      <c r="Z57" s="177">
        <v>141.99</v>
      </c>
      <c r="AA57" s="177">
        <v>150</v>
      </c>
      <c r="AB57" s="177">
        <f t="shared" si="7"/>
        <v>42597</v>
      </c>
      <c r="AC57" s="177">
        <v>70</v>
      </c>
      <c r="AD57" s="177">
        <v>141.99</v>
      </c>
      <c r="AE57" s="177">
        <v>150</v>
      </c>
      <c r="AF57" s="177">
        <f t="shared" si="8"/>
        <v>9939.300000000001</v>
      </c>
      <c r="AG57" s="177">
        <f t="shared" si="9"/>
        <v>52536.3</v>
      </c>
      <c r="AH57" s="206"/>
    </row>
    <row r="58" spans="1:34" s="164" customFormat="1" ht="21" customHeight="1">
      <c r="A58" s="177">
        <v>55</v>
      </c>
      <c r="B58" s="182" t="s">
        <v>417</v>
      </c>
      <c r="C58" s="185" t="s">
        <v>428</v>
      </c>
      <c r="D58" s="180" t="s">
        <v>429</v>
      </c>
      <c r="E58" s="181">
        <v>17782235122</v>
      </c>
      <c r="F58" s="181">
        <v>180</v>
      </c>
      <c r="G58" s="181"/>
      <c r="H58" s="181">
        <v>180</v>
      </c>
      <c r="I58" s="177">
        <v>180</v>
      </c>
      <c r="J58" s="195">
        <v>120</v>
      </c>
      <c r="K58" s="177">
        <f t="shared" si="5"/>
        <v>60</v>
      </c>
      <c r="L58" s="192">
        <f t="shared" si="6"/>
        <v>120</v>
      </c>
      <c r="M58" s="194"/>
      <c r="N58" s="193"/>
      <c r="O58" s="193"/>
      <c r="P58" s="193"/>
      <c r="Q58" s="193"/>
      <c r="R58" s="195">
        <v>120</v>
      </c>
      <c r="S58" s="193"/>
      <c r="T58" s="193"/>
      <c r="U58" s="193"/>
      <c r="V58" s="193"/>
      <c r="W58" s="193"/>
      <c r="X58" s="193"/>
      <c r="Y58" s="177">
        <v>300</v>
      </c>
      <c r="Z58" s="195">
        <v>120</v>
      </c>
      <c r="AA58" s="177">
        <v>180</v>
      </c>
      <c r="AB58" s="177">
        <f t="shared" si="7"/>
        <v>36000</v>
      </c>
      <c r="AC58" s="177">
        <v>70</v>
      </c>
      <c r="AD58" s="177">
        <v>0</v>
      </c>
      <c r="AE58" s="177">
        <v>0</v>
      </c>
      <c r="AF58" s="177">
        <f t="shared" si="8"/>
        <v>0</v>
      </c>
      <c r="AG58" s="177">
        <f t="shared" si="9"/>
        <v>36000</v>
      </c>
      <c r="AH58" s="207"/>
    </row>
    <row r="59" spans="1:34" s="164" customFormat="1" ht="21" customHeight="1">
      <c r="A59" s="177">
        <v>56</v>
      </c>
      <c r="B59" s="182" t="s">
        <v>417</v>
      </c>
      <c r="C59" s="185" t="s">
        <v>430</v>
      </c>
      <c r="D59" s="180" t="s">
        <v>431</v>
      </c>
      <c r="E59" s="181">
        <v>18183028313</v>
      </c>
      <c r="F59" s="181">
        <v>120</v>
      </c>
      <c r="G59" s="181"/>
      <c r="H59" s="181">
        <v>120</v>
      </c>
      <c r="I59" s="177">
        <v>120</v>
      </c>
      <c r="J59" s="195">
        <v>91</v>
      </c>
      <c r="K59" s="177">
        <f t="shared" si="5"/>
        <v>29</v>
      </c>
      <c r="L59" s="192">
        <f t="shared" si="6"/>
        <v>91</v>
      </c>
      <c r="M59" s="194"/>
      <c r="N59" s="193"/>
      <c r="O59" s="193"/>
      <c r="P59" s="193"/>
      <c r="Q59" s="193"/>
      <c r="R59" s="195">
        <v>91</v>
      </c>
      <c r="S59" s="193"/>
      <c r="T59" s="193"/>
      <c r="U59" s="193"/>
      <c r="V59" s="193"/>
      <c r="W59" s="193"/>
      <c r="X59" s="193"/>
      <c r="Y59" s="177">
        <v>300</v>
      </c>
      <c r="Z59" s="195">
        <v>91</v>
      </c>
      <c r="AA59" s="177">
        <v>120</v>
      </c>
      <c r="AB59" s="177">
        <f t="shared" si="7"/>
        <v>27300</v>
      </c>
      <c r="AC59" s="177">
        <v>70</v>
      </c>
      <c r="AD59" s="177">
        <v>0</v>
      </c>
      <c r="AE59" s="177">
        <v>0</v>
      </c>
      <c r="AF59" s="177">
        <f t="shared" si="8"/>
        <v>0</v>
      </c>
      <c r="AG59" s="177">
        <f t="shared" si="9"/>
        <v>27300</v>
      </c>
      <c r="AH59" s="207"/>
    </row>
    <row r="60" spans="1:34" s="164" customFormat="1" ht="21" customHeight="1">
      <c r="A60" s="177">
        <v>57</v>
      </c>
      <c r="B60" s="182" t="s">
        <v>417</v>
      </c>
      <c r="C60" s="185" t="s">
        <v>432</v>
      </c>
      <c r="D60" s="180" t="s">
        <v>433</v>
      </c>
      <c r="E60" s="181">
        <v>13004274595</v>
      </c>
      <c r="F60" s="181">
        <v>300</v>
      </c>
      <c r="G60" s="181"/>
      <c r="H60" s="181">
        <v>300</v>
      </c>
      <c r="I60" s="177">
        <v>300</v>
      </c>
      <c r="J60" s="195">
        <v>228</v>
      </c>
      <c r="K60" s="177">
        <f t="shared" si="5"/>
        <v>72</v>
      </c>
      <c r="L60" s="192">
        <f t="shared" si="6"/>
        <v>228</v>
      </c>
      <c r="M60" s="194"/>
      <c r="N60" s="193"/>
      <c r="O60" s="193"/>
      <c r="P60" s="193"/>
      <c r="Q60" s="193"/>
      <c r="R60" s="195">
        <v>228</v>
      </c>
      <c r="S60" s="193"/>
      <c r="T60" s="193"/>
      <c r="U60" s="193"/>
      <c r="V60" s="193"/>
      <c r="W60" s="193"/>
      <c r="X60" s="193"/>
      <c r="Y60" s="177">
        <v>300</v>
      </c>
      <c r="Z60" s="195">
        <v>228</v>
      </c>
      <c r="AA60" s="177">
        <v>300</v>
      </c>
      <c r="AB60" s="177">
        <f t="shared" si="7"/>
        <v>68400</v>
      </c>
      <c r="AC60" s="177">
        <v>70</v>
      </c>
      <c r="AD60" s="177">
        <v>0</v>
      </c>
      <c r="AE60" s="177">
        <v>0</v>
      </c>
      <c r="AF60" s="177">
        <f t="shared" si="8"/>
        <v>0</v>
      </c>
      <c r="AG60" s="177">
        <f t="shared" si="9"/>
        <v>68400</v>
      </c>
      <c r="AH60" s="207"/>
    </row>
    <row r="61" spans="1:34" s="164" customFormat="1" ht="21" customHeight="1">
      <c r="A61" s="177">
        <v>58</v>
      </c>
      <c r="B61" s="182" t="s">
        <v>417</v>
      </c>
      <c r="C61" s="185" t="s">
        <v>434</v>
      </c>
      <c r="D61" s="180" t="s">
        <v>435</v>
      </c>
      <c r="E61" s="181">
        <v>13594978582</v>
      </c>
      <c r="F61" s="181">
        <v>100</v>
      </c>
      <c r="G61" s="181"/>
      <c r="H61" s="181">
        <v>100</v>
      </c>
      <c r="I61" s="177">
        <v>100</v>
      </c>
      <c r="J61" s="195">
        <v>74</v>
      </c>
      <c r="K61" s="177">
        <f t="shared" si="5"/>
        <v>26</v>
      </c>
      <c r="L61" s="192">
        <f t="shared" si="6"/>
        <v>74</v>
      </c>
      <c r="M61" s="194"/>
      <c r="N61" s="193"/>
      <c r="O61" s="193"/>
      <c r="P61" s="193"/>
      <c r="Q61" s="193"/>
      <c r="R61" s="195">
        <v>74</v>
      </c>
      <c r="S61" s="193"/>
      <c r="T61" s="193"/>
      <c r="U61" s="193"/>
      <c r="V61" s="193"/>
      <c r="W61" s="193"/>
      <c r="X61" s="193"/>
      <c r="Y61" s="177">
        <v>300</v>
      </c>
      <c r="Z61" s="195">
        <v>74</v>
      </c>
      <c r="AA61" s="177">
        <v>100</v>
      </c>
      <c r="AB61" s="177">
        <f t="shared" si="7"/>
        <v>22200</v>
      </c>
      <c r="AC61" s="177">
        <v>70</v>
      </c>
      <c r="AD61" s="177">
        <v>0</v>
      </c>
      <c r="AE61" s="177">
        <v>0</v>
      </c>
      <c r="AF61" s="177">
        <f t="shared" si="8"/>
        <v>0</v>
      </c>
      <c r="AG61" s="177">
        <f t="shared" si="9"/>
        <v>22200</v>
      </c>
      <c r="AH61" s="207"/>
    </row>
    <row r="62" spans="1:34" s="164" customFormat="1" ht="21" customHeight="1">
      <c r="A62" s="177">
        <v>59</v>
      </c>
      <c r="B62" s="178" t="s">
        <v>170</v>
      </c>
      <c r="C62" s="179" t="s">
        <v>436</v>
      </c>
      <c r="D62" s="180" t="s">
        <v>437</v>
      </c>
      <c r="E62" s="181">
        <v>17323578092</v>
      </c>
      <c r="F62" s="181">
        <v>51</v>
      </c>
      <c r="G62" s="181"/>
      <c r="H62" s="181">
        <v>51</v>
      </c>
      <c r="I62" s="177">
        <v>51</v>
      </c>
      <c r="J62" s="195">
        <v>51</v>
      </c>
      <c r="K62" s="177">
        <f t="shared" si="5"/>
        <v>0</v>
      </c>
      <c r="L62" s="192">
        <f t="shared" si="6"/>
        <v>51</v>
      </c>
      <c r="M62" s="194"/>
      <c r="N62" s="195">
        <v>51</v>
      </c>
      <c r="O62" s="194"/>
      <c r="P62" s="194"/>
      <c r="Q62" s="194"/>
      <c r="R62" s="194"/>
      <c r="S62" s="194"/>
      <c r="T62" s="194"/>
      <c r="U62" s="194"/>
      <c r="V62" s="194"/>
      <c r="W62" s="194"/>
      <c r="X62" s="194"/>
      <c r="Y62" s="177">
        <v>300</v>
      </c>
      <c r="Z62" s="195">
        <v>51</v>
      </c>
      <c r="AA62" s="195">
        <v>51</v>
      </c>
      <c r="AB62" s="177">
        <f t="shared" si="7"/>
        <v>15300</v>
      </c>
      <c r="AC62" s="177">
        <v>70</v>
      </c>
      <c r="AD62" s="195">
        <v>51</v>
      </c>
      <c r="AE62" s="195">
        <v>51</v>
      </c>
      <c r="AF62" s="177">
        <f t="shared" si="8"/>
        <v>3570</v>
      </c>
      <c r="AG62" s="177">
        <f t="shared" si="9"/>
        <v>18870</v>
      </c>
      <c r="AH62" s="209"/>
    </row>
    <row r="63" spans="1:34" s="164" customFormat="1" ht="21" customHeight="1">
      <c r="A63" s="177">
        <v>60</v>
      </c>
      <c r="B63" s="178" t="s">
        <v>170</v>
      </c>
      <c r="C63" s="179" t="s">
        <v>171</v>
      </c>
      <c r="D63" s="180" t="s">
        <v>173</v>
      </c>
      <c r="E63" s="181">
        <v>15213776897</v>
      </c>
      <c r="F63" s="181">
        <v>197</v>
      </c>
      <c r="G63" s="181"/>
      <c r="H63" s="181">
        <v>197</v>
      </c>
      <c r="I63" s="177">
        <v>197</v>
      </c>
      <c r="J63" s="195">
        <v>137.7</v>
      </c>
      <c r="K63" s="177">
        <f t="shared" si="5"/>
        <v>59.30000000000001</v>
      </c>
      <c r="L63" s="192">
        <f t="shared" si="6"/>
        <v>137.7</v>
      </c>
      <c r="M63" s="194">
        <v>39.01</v>
      </c>
      <c r="N63" s="194">
        <v>98.69</v>
      </c>
      <c r="O63" s="194"/>
      <c r="P63" s="194"/>
      <c r="Q63" s="194"/>
      <c r="R63" s="194"/>
      <c r="S63" s="194"/>
      <c r="T63" s="194"/>
      <c r="U63" s="194"/>
      <c r="V63" s="194"/>
      <c r="W63" s="194"/>
      <c r="X63" s="194"/>
      <c r="Y63" s="177">
        <v>300</v>
      </c>
      <c r="Z63" s="195">
        <v>137.7</v>
      </c>
      <c r="AA63" s="195">
        <v>197</v>
      </c>
      <c r="AB63" s="177">
        <f t="shared" si="7"/>
        <v>41310</v>
      </c>
      <c r="AC63" s="177">
        <v>70</v>
      </c>
      <c r="AD63" s="195">
        <v>137.7</v>
      </c>
      <c r="AE63" s="195">
        <v>197</v>
      </c>
      <c r="AF63" s="177">
        <f t="shared" si="8"/>
        <v>9639</v>
      </c>
      <c r="AG63" s="177">
        <f t="shared" si="9"/>
        <v>50949</v>
      </c>
      <c r="AH63" s="209"/>
    </row>
    <row r="64" spans="1:34" s="164" customFormat="1" ht="21" customHeight="1">
      <c r="A64" s="177">
        <v>61</v>
      </c>
      <c r="B64" s="178" t="s">
        <v>170</v>
      </c>
      <c r="C64" s="179" t="s">
        <v>438</v>
      </c>
      <c r="D64" s="180" t="s">
        <v>439</v>
      </c>
      <c r="E64" s="181">
        <v>17784797810</v>
      </c>
      <c r="F64" s="181">
        <v>143.25</v>
      </c>
      <c r="G64" s="181"/>
      <c r="H64" s="181">
        <v>143.25</v>
      </c>
      <c r="I64" s="177">
        <v>143.25</v>
      </c>
      <c r="J64" s="195">
        <v>92.77</v>
      </c>
      <c r="K64" s="177">
        <f t="shared" si="5"/>
        <v>50.480000000000004</v>
      </c>
      <c r="L64" s="192">
        <f t="shared" si="6"/>
        <v>92.77000000000001</v>
      </c>
      <c r="M64" s="194"/>
      <c r="N64" s="194">
        <v>69.67</v>
      </c>
      <c r="O64" s="194"/>
      <c r="P64" s="194">
        <v>23.1</v>
      </c>
      <c r="Q64" s="194"/>
      <c r="R64" s="194"/>
      <c r="S64" s="194"/>
      <c r="T64" s="194"/>
      <c r="U64" s="194"/>
      <c r="V64" s="194"/>
      <c r="W64" s="194"/>
      <c r="X64" s="194"/>
      <c r="Y64" s="177">
        <v>300</v>
      </c>
      <c r="Z64" s="195">
        <v>69.67</v>
      </c>
      <c r="AA64" s="195">
        <v>93.25</v>
      </c>
      <c r="AB64" s="177">
        <f t="shared" si="7"/>
        <v>20901</v>
      </c>
      <c r="AC64" s="177">
        <v>70</v>
      </c>
      <c r="AD64" s="195">
        <v>92.77</v>
      </c>
      <c r="AE64" s="195">
        <v>143.25</v>
      </c>
      <c r="AF64" s="177">
        <f t="shared" si="8"/>
        <v>6493.9</v>
      </c>
      <c r="AG64" s="177">
        <f t="shared" si="9"/>
        <v>27394.9</v>
      </c>
      <c r="AH64" s="209"/>
    </row>
    <row r="65" spans="1:34" s="164" customFormat="1" ht="21" customHeight="1">
      <c r="A65" s="177">
        <v>62</v>
      </c>
      <c r="B65" s="178" t="s">
        <v>170</v>
      </c>
      <c r="C65" s="179" t="s">
        <v>175</v>
      </c>
      <c r="D65" s="180" t="s">
        <v>177</v>
      </c>
      <c r="E65" s="181">
        <v>13594992969</v>
      </c>
      <c r="F65" s="181">
        <v>100</v>
      </c>
      <c r="G65" s="181"/>
      <c r="H65" s="181">
        <v>100</v>
      </c>
      <c r="I65" s="177">
        <v>100</v>
      </c>
      <c r="J65" s="195">
        <v>68.43</v>
      </c>
      <c r="K65" s="177">
        <f t="shared" si="5"/>
        <v>31.569999999999993</v>
      </c>
      <c r="L65" s="192">
        <f t="shared" si="6"/>
        <v>68.43</v>
      </c>
      <c r="M65" s="194"/>
      <c r="N65" s="195">
        <v>68.43</v>
      </c>
      <c r="O65" s="194"/>
      <c r="P65" s="194"/>
      <c r="Q65" s="194"/>
      <c r="R65" s="194"/>
      <c r="S65" s="194"/>
      <c r="T65" s="194"/>
      <c r="U65" s="194"/>
      <c r="V65" s="194"/>
      <c r="W65" s="194"/>
      <c r="X65" s="194"/>
      <c r="Y65" s="177">
        <v>300</v>
      </c>
      <c r="Z65" s="195">
        <v>68.43</v>
      </c>
      <c r="AA65" s="195">
        <v>100</v>
      </c>
      <c r="AB65" s="177">
        <f t="shared" si="7"/>
        <v>20529.000000000004</v>
      </c>
      <c r="AC65" s="177">
        <v>70</v>
      </c>
      <c r="AD65" s="195">
        <v>68.43</v>
      </c>
      <c r="AE65" s="195">
        <v>100</v>
      </c>
      <c r="AF65" s="177">
        <f t="shared" si="8"/>
        <v>4790.1</v>
      </c>
      <c r="AG65" s="177">
        <f t="shared" si="9"/>
        <v>25319.100000000006</v>
      </c>
      <c r="AH65" s="209"/>
    </row>
    <row r="66" spans="1:34" s="164" customFormat="1" ht="21" customHeight="1">
      <c r="A66" s="177">
        <v>63</v>
      </c>
      <c r="B66" s="178" t="s">
        <v>170</v>
      </c>
      <c r="C66" s="179" t="s">
        <v>440</v>
      </c>
      <c r="D66" s="180" t="s">
        <v>441</v>
      </c>
      <c r="E66" s="181">
        <v>15330392627</v>
      </c>
      <c r="F66" s="181">
        <v>50</v>
      </c>
      <c r="G66" s="181"/>
      <c r="H66" s="181">
        <v>50</v>
      </c>
      <c r="I66" s="177">
        <v>50</v>
      </c>
      <c r="J66" s="195">
        <v>50</v>
      </c>
      <c r="K66" s="177">
        <f t="shared" si="5"/>
        <v>0</v>
      </c>
      <c r="L66" s="192">
        <f t="shared" si="6"/>
        <v>50</v>
      </c>
      <c r="M66" s="194"/>
      <c r="N66" s="195">
        <v>50</v>
      </c>
      <c r="O66" s="194"/>
      <c r="P66" s="194"/>
      <c r="Q66" s="194"/>
      <c r="R66" s="194"/>
      <c r="S66" s="194"/>
      <c r="T66" s="194"/>
      <c r="U66" s="194"/>
      <c r="V66" s="194"/>
      <c r="W66" s="194"/>
      <c r="X66" s="194"/>
      <c r="Y66" s="177">
        <v>300</v>
      </c>
      <c r="Z66" s="195">
        <v>50</v>
      </c>
      <c r="AA66" s="195">
        <v>50</v>
      </c>
      <c r="AB66" s="177">
        <f t="shared" si="7"/>
        <v>15000</v>
      </c>
      <c r="AC66" s="177">
        <v>70</v>
      </c>
      <c r="AD66" s="195">
        <v>50</v>
      </c>
      <c r="AE66" s="195">
        <v>50</v>
      </c>
      <c r="AF66" s="177">
        <f t="shared" si="8"/>
        <v>3500</v>
      </c>
      <c r="AG66" s="177">
        <f t="shared" si="9"/>
        <v>18500</v>
      </c>
      <c r="AH66" s="209"/>
    </row>
    <row r="67" spans="1:34" s="164" customFormat="1" ht="21" customHeight="1">
      <c r="A67" s="177">
        <v>64</v>
      </c>
      <c r="B67" s="178" t="s">
        <v>442</v>
      </c>
      <c r="C67" s="178" t="s">
        <v>443</v>
      </c>
      <c r="D67" s="375" t="s">
        <v>444</v>
      </c>
      <c r="E67" s="184">
        <v>15310788727</v>
      </c>
      <c r="F67" s="184">
        <v>60</v>
      </c>
      <c r="G67" s="184"/>
      <c r="H67" s="184">
        <v>60</v>
      </c>
      <c r="I67" s="195">
        <v>60</v>
      </c>
      <c r="J67" s="195">
        <v>60</v>
      </c>
      <c r="K67" s="177">
        <f t="shared" si="5"/>
        <v>0</v>
      </c>
      <c r="L67" s="192">
        <f t="shared" si="6"/>
        <v>60</v>
      </c>
      <c r="M67" s="194"/>
      <c r="N67" s="195">
        <v>60</v>
      </c>
      <c r="O67" s="194"/>
      <c r="P67" s="194"/>
      <c r="Q67" s="194"/>
      <c r="R67" s="194"/>
      <c r="S67" s="194"/>
      <c r="T67" s="194"/>
      <c r="U67" s="194"/>
      <c r="V67" s="194"/>
      <c r="W67" s="194"/>
      <c r="X67" s="194"/>
      <c r="Y67" s="177">
        <v>300</v>
      </c>
      <c r="Z67" s="195">
        <v>60</v>
      </c>
      <c r="AA67" s="195">
        <v>60</v>
      </c>
      <c r="AB67" s="177">
        <f t="shared" si="7"/>
        <v>18000</v>
      </c>
      <c r="AC67" s="177">
        <v>70</v>
      </c>
      <c r="AD67" s="195">
        <v>60</v>
      </c>
      <c r="AE67" s="195">
        <v>60</v>
      </c>
      <c r="AF67" s="177">
        <f t="shared" si="8"/>
        <v>4200</v>
      </c>
      <c r="AG67" s="177">
        <f t="shared" si="9"/>
        <v>22200</v>
      </c>
      <c r="AH67" s="209"/>
    </row>
    <row r="68" spans="1:34" s="164" customFormat="1" ht="21" customHeight="1">
      <c r="A68" s="177">
        <v>65</v>
      </c>
      <c r="B68" s="178" t="s">
        <v>442</v>
      </c>
      <c r="C68" s="178" t="s">
        <v>445</v>
      </c>
      <c r="D68" s="375" t="s">
        <v>446</v>
      </c>
      <c r="E68" s="184">
        <v>18717088386</v>
      </c>
      <c r="F68" s="184">
        <v>60</v>
      </c>
      <c r="G68" s="184"/>
      <c r="H68" s="184">
        <v>60</v>
      </c>
      <c r="I68" s="195">
        <v>60</v>
      </c>
      <c r="J68" s="195">
        <v>60</v>
      </c>
      <c r="K68" s="177">
        <f t="shared" si="5"/>
        <v>0</v>
      </c>
      <c r="L68" s="192">
        <f t="shared" si="6"/>
        <v>60</v>
      </c>
      <c r="M68" s="194"/>
      <c r="N68" s="195">
        <v>60</v>
      </c>
      <c r="O68" s="194"/>
      <c r="P68" s="194"/>
      <c r="Q68" s="194"/>
      <c r="R68" s="194"/>
      <c r="S68" s="194"/>
      <c r="T68" s="194"/>
      <c r="U68" s="194"/>
      <c r="V68" s="194"/>
      <c r="W68" s="194"/>
      <c r="X68" s="194"/>
      <c r="Y68" s="177">
        <v>300</v>
      </c>
      <c r="Z68" s="195">
        <v>60</v>
      </c>
      <c r="AA68" s="195">
        <v>60</v>
      </c>
      <c r="AB68" s="177">
        <f t="shared" si="7"/>
        <v>18000</v>
      </c>
      <c r="AC68" s="177">
        <v>70</v>
      </c>
      <c r="AD68" s="195">
        <v>60</v>
      </c>
      <c r="AE68" s="195">
        <v>60</v>
      </c>
      <c r="AF68" s="177">
        <f t="shared" si="8"/>
        <v>4200</v>
      </c>
      <c r="AG68" s="177">
        <f t="shared" si="9"/>
        <v>22200</v>
      </c>
      <c r="AH68" s="209"/>
    </row>
    <row r="69" spans="1:34" s="164" customFormat="1" ht="21" customHeight="1">
      <c r="A69" s="177">
        <v>66</v>
      </c>
      <c r="B69" s="178" t="s">
        <v>442</v>
      </c>
      <c r="C69" s="178" t="s">
        <v>447</v>
      </c>
      <c r="D69" s="375" t="s">
        <v>448</v>
      </c>
      <c r="E69" s="184">
        <v>18983577465</v>
      </c>
      <c r="F69" s="184">
        <v>178</v>
      </c>
      <c r="G69" s="184"/>
      <c r="H69" s="184">
        <v>178</v>
      </c>
      <c r="I69" s="195">
        <v>178</v>
      </c>
      <c r="J69" s="195">
        <v>125.38</v>
      </c>
      <c r="K69" s="177">
        <f aca="true" t="shared" si="10" ref="K69:K100">I69-J69</f>
        <v>52.620000000000005</v>
      </c>
      <c r="L69" s="192">
        <f aca="true" t="shared" si="11" ref="L69:L100">M69+N69+O69+P69+Q69+R69+S69+T69+U69+V69+W69+X69</f>
        <v>125.38</v>
      </c>
      <c r="M69" s="194"/>
      <c r="N69" s="194">
        <v>55</v>
      </c>
      <c r="O69" s="194"/>
      <c r="P69" s="194"/>
      <c r="Q69" s="194"/>
      <c r="R69" s="194"/>
      <c r="S69" s="194"/>
      <c r="T69" s="194"/>
      <c r="U69" s="194">
        <v>70.38</v>
      </c>
      <c r="V69" s="194"/>
      <c r="W69" s="194"/>
      <c r="X69" s="194"/>
      <c r="Y69" s="177">
        <v>300</v>
      </c>
      <c r="Z69" s="195">
        <v>55</v>
      </c>
      <c r="AA69" s="195">
        <v>55</v>
      </c>
      <c r="AB69" s="177">
        <f aca="true" t="shared" si="12" ref="AB69:AB100">Y69*Z69</f>
        <v>16500</v>
      </c>
      <c r="AC69" s="177">
        <v>70</v>
      </c>
      <c r="AD69" s="195">
        <v>125.38</v>
      </c>
      <c r="AE69" s="195">
        <v>178</v>
      </c>
      <c r="AF69" s="177">
        <f aca="true" t="shared" si="13" ref="AF69:AF100">AC69*AD69</f>
        <v>8776.6</v>
      </c>
      <c r="AG69" s="177">
        <f aca="true" t="shared" si="14" ref="AG69:AG100">AB69+AF69</f>
        <v>25276.6</v>
      </c>
      <c r="AH69" s="209"/>
    </row>
    <row r="70" spans="1:34" s="164" customFormat="1" ht="21" customHeight="1">
      <c r="A70" s="177">
        <v>67</v>
      </c>
      <c r="B70" s="178" t="s">
        <v>442</v>
      </c>
      <c r="C70" s="178" t="s">
        <v>449</v>
      </c>
      <c r="D70" s="375" t="s">
        <v>450</v>
      </c>
      <c r="E70" s="184">
        <v>13594915731</v>
      </c>
      <c r="F70" s="184">
        <v>60</v>
      </c>
      <c r="G70" s="184">
        <v>30</v>
      </c>
      <c r="H70" s="184">
        <v>30</v>
      </c>
      <c r="I70" s="195">
        <v>60</v>
      </c>
      <c r="J70" s="195">
        <v>60</v>
      </c>
      <c r="K70" s="177">
        <f t="shared" si="10"/>
        <v>0</v>
      </c>
      <c r="L70" s="192">
        <f t="shared" si="11"/>
        <v>60</v>
      </c>
      <c r="M70" s="194"/>
      <c r="N70" s="195">
        <v>60</v>
      </c>
      <c r="O70" s="194"/>
      <c r="P70" s="194"/>
      <c r="Q70" s="194"/>
      <c r="R70" s="194"/>
      <c r="S70" s="194"/>
      <c r="T70" s="194"/>
      <c r="U70" s="194"/>
      <c r="V70" s="194"/>
      <c r="W70" s="194"/>
      <c r="X70" s="194"/>
      <c r="Y70" s="177">
        <v>300</v>
      </c>
      <c r="Z70" s="195">
        <v>60</v>
      </c>
      <c r="AA70" s="195">
        <v>60</v>
      </c>
      <c r="AB70" s="177">
        <f t="shared" si="12"/>
        <v>18000</v>
      </c>
      <c r="AC70" s="177">
        <v>70</v>
      </c>
      <c r="AD70" s="195">
        <v>60</v>
      </c>
      <c r="AE70" s="195">
        <v>60</v>
      </c>
      <c r="AF70" s="177">
        <f t="shared" si="13"/>
        <v>4200</v>
      </c>
      <c r="AG70" s="177">
        <f t="shared" si="14"/>
        <v>22200</v>
      </c>
      <c r="AH70" s="209"/>
    </row>
    <row r="71" spans="1:34" s="164" customFormat="1" ht="21" customHeight="1">
      <c r="A71" s="177">
        <v>68</v>
      </c>
      <c r="B71" s="178" t="s">
        <v>451</v>
      </c>
      <c r="C71" s="178" t="s">
        <v>452</v>
      </c>
      <c r="D71" s="375" t="s">
        <v>453</v>
      </c>
      <c r="E71" s="184">
        <v>15723696666</v>
      </c>
      <c r="F71" s="184">
        <v>160</v>
      </c>
      <c r="G71" s="184"/>
      <c r="H71" s="184">
        <v>160</v>
      </c>
      <c r="I71" s="195">
        <v>160</v>
      </c>
      <c r="J71" s="195">
        <v>106.73</v>
      </c>
      <c r="K71" s="177">
        <f t="shared" si="10"/>
        <v>53.269999999999996</v>
      </c>
      <c r="L71" s="192">
        <f t="shared" si="11"/>
        <v>106.73</v>
      </c>
      <c r="M71" s="194"/>
      <c r="N71" s="195">
        <v>106.73</v>
      </c>
      <c r="O71" s="194"/>
      <c r="P71" s="194"/>
      <c r="Q71" s="194"/>
      <c r="R71" s="194"/>
      <c r="S71" s="194"/>
      <c r="T71" s="194"/>
      <c r="U71" s="194"/>
      <c r="V71" s="194"/>
      <c r="W71" s="194"/>
      <c r="X71" s="194"/>
      <c r="Y71" s="177">
        <v>300</v>
      </c>
      <c r="Z71" s="195">
        <v>106.73</v>
      </c>
      <c r="AA71" s="195">
        <v>160</v>
      </c>
      <c r="AB71" s="177">
        <f t="shared" si="12"/>
        <v>32019</v>
      </c>
      <c r="AC71" s="177">
        <v>70</v>
      </c>
      <c r="AD71" s="195">
        <v>106.73</v>
      </c>
      <c r="AE71" s="195">
        <v>160</v>
      </c>
      <c r="AF71" s="177">
        <f t="shared" si="13"/>
        <v>7471.1</v>
      </c>
      <c r="AG71" s="177">
        <f t="shared" si="14"/>
        <v>39490.1</v>
      </c>
      <c r="AH71" s="209"/>
    </row>
    <row r="72" spans="1:34" s="164" customFormat="1" ht="21" customHeight="1">
      <c r="A72" s="177">
        <v>69</v>
      </c>
      <c r="B72" s="178" t="s">
        <v>451</v>
      </c>
      <c r="C72" s="178" t="s">
        <v>454</v>
      </c>
      <c r="D72" s="375" t="s">
        <v>455</v>
      </c>
      <c r="E72" s="184">
        <v>15808164275</v>
      </c>
      <c r="F72" s="184">
        <v>1100</v>
      </c>
      <c r="G72" s="184"/>
      <c r="H72" s="184">
        <v>1100</v>
      </c>
      <c r="I72" s="195">
        <v>1100</v>
      </c>
      <c r="J72" s="195">
        <v>864</v>
      </c>
      <c r="K72" s="177">
        <f t="shared" si="10"/>
        <v>236</v>
      </c>
      <c r="L72" s="192">
        <f t="shared" si="11"/>
        <v>864</v>
      </c>
      <c r="M72" s="194"/>
      <c r="N72" s="194"/>
      <c r="O72" s="194"/>
      <c r="P72" s="194"/>
      <c r="Q72" s="194"/>
      <c r="R72" s="195">
        <v>864</v>
      </c>
      <c r="S72" s="194"/>
      <c r="T72" s="194"/>
      <c r="U72" s="194"/>
      <c r="V72" s="194"/>
      <c r="W72" s="194"/>
      <c r="X72" s="194"/>
      <c r="Y72" s="177">
        <v>300</v>
      </c>
      <c r="Z72" s="195">
        <v>864</v>
      </c>
      <c r="AA72" s="195">
        <v>1100</v>
      </c>
      <c r="AB72" s="177">
        <f t="shared" si="12"/>
        <v>259200</v>
      </c>
      <c r="AC72" s="177">
        <v>70</v>
      </c>
      <c r="AD72" s="195">
        <v>0</v>
      </c>
      <c r="AE72" s="195">
        <v>0</v>
      </c>
      <c r="AF72" s="177">
        <f t="shared" si="13"/>
        <v>0</v>
      </c>
      <c r="AG72" s="177">
        <f t="shared" si="14"/>
        <v>259200</v>
      </c>
      <c r="AH72" s="211"/>
    </row>
    <row r="73" spans="1:34" s="164" customFormat="1" ht="21" customHeight="1">
      <c r="A73" s="177">
        <v>70</v>
      </c>
      <c r="B73" s="178" t="s">
        <v>451</v>
      </c>
      <c r="C73" s="179" t="s">
        <v>456</v>
      </c>
      <c r="D73" s="375" t="s">
        <v>457</v>
      </c>
      <c r="E73" s="184">
        <v>18523823111</v>
      </c>
      <c r="F73" s="184">
        <v>300</v>
      </c>
      <c r="G73" s="184"/>
      <c r="H73" s="184">
        <v>300</v>
      </c>
      <c r="I73" s="195">
        <v>300</v>
      </c>
      <c r="J73" s="195">
        <v>234</v>
      </c>
      <c r="K73" s="177">
        <f t="shared" si="10"/>
        <v>66</v>
      </c>
      <c r="L73" s="192">
        <f t="shared" si="11"/>
        <v>234</v>
      </c>
      <c r="M73" s="194"/>
      <c r="N73" s="194"/>
      <c r="O73" s="194"/>
      <c r="P73" s="194"/>
      <c r="Q73" s="194"/>
      <c r="R73" s="195">
        <v>234</v>
      </c>
      <c r="S73" s="194"/>
      <c r="T73" s="194"/>
      <c r="U73" s="194"/>
      <c r="V73" s="194"/>
      <c r="W73" s="194"/>
      <c r="X73" s="194"/>
      <c r="Y73" s="177">
        <v>300</v>
      </c>
      <c r="Z73" s="195">
        <v>234</v>
      </c>
      <c r="AA73" s="195">
        <v>300</v>
      </c>
      <c r="AB73" s="177">
        <f t="shared" si="12"/>
        <v>70200</v>
      </c>
      <c r="AC73" s="177">
        <v>70</v>
      </c>
      <c r="AD73" s="195">
        <v>0</v>
      </c>
      <c r="AE73" s="195">
        <v>0</v>
      </c>
      <c r="AF73" s="177">
        <f t="shared" si="13"/>
        <v>0</v>
      </c>
      <c r="AG73" s="177">
        <f t="shared" si="14"/>
        <v>70200</v>
      </c>
      <c r="AH73" s="211"/>
    </row>
    <row r="74" spans="1:34" s="164" customFormat="1" ht="21" customHeight="1">
      <c r="A74" s="177">
        <v>71</v>
      </c>
      <c r="B74" s="178" t="s">
        <v>78</v>
      </c>
      <c r="C74" s="178" t="s">
        <v>458</v>
      </c>
      <c r="D74" s="375" t="s">
        <v>459</v>
      </c>
      <c r="E74" s="184">
        <v>15923773658</v>
      </c>
      <c r="F74" s="184">
        <v>283</v>
      </c>
      <c r="G74" s="184"/>
      <c r="H74" s="184">
        <v>283</v>
      </c>
      <c r="I74" s="195">
        <v>283</v>
      </c>
      <c r="J74" s="195">
        <v>245.25</v>
      </c>
      <c r="K74" s="177">
        <f t="shared" si="10"/>
        <v>37.75</v>
      </c>
      <c r="L74" s="192">
        <f t="shared" si="11"/>
        <v>245.25</v>
      </c>
      <c r="M74" s="194"/>
      <c r="N74" s="195">
        <v>245.25</v>
      </c>
      <c r="O74" s="193"/>
      <c r="P74" s="193"/>
      <c r="Q74" s="193"/>
      <c r="R74" s="193"/>
      <c r="S74" s="193"/>
      <c r="T74" s="193"/>
      <c r="U74" s="193"/>
      <c r="V74" s="193"/>
      <c r="W74" s="193"/>
      <c r="X74" s="193"/>
      <c r="Y74" s="177">
        <v>300</v>
      </c>
      <c r="Z74" s="195">
        <v>245.25</v>
      </c>
      <c r="AA74" s="195">
        <v>283</v>
      </c>
      <c r="AB74" s="177">
        <f t="shared" si="12"/>
        <v>73575</v>
      </c>
      <c r="AC74" s="177">
        <v>70</v>
      </c>
      <c r="AD74" s="195">
        <v>245.25</v>
      </c>
      <c r="AE74" s="195">
        <v>283</v>
      </c>
      <c r="AF74" s="177">
        <f t="shared" si="13"/>
        <v>17167.5</v>
      </c>
      <c r="AG74" s="177">
        <f t="shared" si="14"/>
        <v>90742.5</v>
      </c>
      <c r="AH74" s="206"/>
    </row>
    <row r="75" spans="1:34" s="164" customFormat="1" ht="21" customHeight="1">
      <c r="A75" s="177">
        <v>72</v>
      </c>
      <c r="B75" s="178" t="s">
        <v>78</v>
      </c>
      <c r="C75" s="178" t="s">
        <v>79</v>
      </c>
      <c r="D75" s="375" t="s">
        <v>81</v>
      </c>
      <c r="E75" s="184">
        <v>15025745324</v>
      </c>
      <c r="F75" s="184">
        <v>80</v>
      </c>
      <c r="G75" s="184"/>
      <c r="H75" s="184">
        <v>80</v>
      </c>
      <c r="I75" s="195">
        <v>80</v>
      </c>
      <c r="J75" s="195">
        <v>72.28</v>
      </c>
      <c r="K75" s="177">
        <f t="shared" si="10"/>
        <v>7.719999999999999</v>
      </c>
      <c r="L75" s="192">
        <f t="shared" si="11"/>
        <v>72.28</v>
      </c>
      <c r="M75" s="194">
        <v>12.28</v>
      </c>
      <c r="N75" s="193">
        <v>40</v>
      </c>
      <c r="O75" s="193"/>
      <c r="P75" s="193"/>
      <c r="Q75" s="193">
        <v>20</v>
      </c>
      <c r="R75" s="193"/>
      <c r="S75" s="193"/>
      <c r="T75" s="193"/>
      <c r="U75" s="193"/>
      <c r="V75" s="193"/>
      <c r="W75" s="193"/>
      <c r="X75" s="193"/>
      <c r="Y75" s="177">
        <v>300</v>
      </c>
      <c r="Z75" s="177">
        <v>52.28</v>
      </c>
      <c r="AA75" s="177">
        <v>60</v>
      </c>
      <c r="AB75" s="177">
        <f t="shared" si="12"/>
        <v>15684</v>
      </c>
      <c r="AC75" s="177">
        <v>70</v>
      </c>
      <c r="AD75" s="195">
        <v>72.28</v>
      </c>
      <c r="AE75" s="195">
        <v>80</v>
      </c>
      <c r="AF75" s="177">
        <f t="shared" si="13"/>
        <v>5059.6</v>
      </c>
      <c r="AG75" s="177">
        <f t="shared" si="14"/>
        <v>20743.6</v>
      </c>
      <c r="AH75" s="206"/>
    </row>
    <row r="76" spans="1:34" s="164" customFormat="1" ht="21" customHeight="1">
      <c r="A76" s="177">
        <v>73</v>
      </c>
      <c r="B76" s="178" t="s">
        <v>78</v>
      </c>
      <c r="C76" s="178" t="s">
        <v>87</v>
      </c>
      <c r="D76" s="375" t="s">
        <v>89</v>
      </c>
      <c r="E76" s="184">
        <v>15823645884</v>
      </c>
      <c r="F76" s="184">
        <v>76</v>
      </c>
      <c r="G76" s="184">
        <v>11.5</v>
      </c>
      <c r="H76" s="184">
        <v>64.5</v>
      </c>
      <c r="I76" s="195">
        <v>76</v>
      </c>
      <c r="J76" s="195">
        <v>61.24</v>
      </c>
      <c r="K76" s="177">
        <f t="shared" si="10"/>
        <v>14.759999999999998</v>
      </c>
      <c r="L76" s="192">
        <f t="shared" si="11"/>
        <v>61.239999999999995</v>
      </c>
      <c r="M76" s="194"/>
      <c r="N76" s="193">
        <v>33.66</v>
      </c>
      <c r="O76" s="193"/>
      <c r="P76" s="193"/>
      <c r="Q76" s="193"/>
      <c r="R76" s="193">
        <v>27.58</v>
      </c>
      <c r="S76" s="193"/>
      <c r="T76" s="193"/>
      <c r="U76" s="193"/>
      <c r="V76" s="193"/>
      <c r="W76" s="193"/>
      <c r="X76" s="193"/>
      <c r="Y76" s="177">
        <v>300</v>
      </c>
      <c r="Z76" s="195">
        <v>0</v>
      </c>
      <c r="AA76" s="195">
        <v>76</v>
      </c>
      <c r="AB76" s="177">
        <f t="shared" si="12"/>
        <v>0</v>
      </c>
      <c r="AC76" s="177">
        <v>70</v>
      </c>
      <c r="AD76" s="195">
        <v>61.24</v>
      </c>
      <c r="AE76" s="195">
        <v>76</v>
      </c>
      <c r="AF76" s="177">
        <f t="shared" si="13"/>
        <v>4286.8</v>
      </c>
      <c r="AG76" s="177">
        <f t="shared" si="14"/>
        <v>4286.8</v>
      </c>
      <c r="AH76" s="207" t="s">
        <v>331</v>
      </c>
    </row>
    <row r="77" spans="1:34" s="164" customFormat="1" ht="21" customHeight="1">
      <c r="A77" s="177">
        <v>74</v>
      </c>
      <c r="B77" s="178" t="s">
        <v>460</v>
      </c>
      <c r="C77" s="178" t="s">
        <v>461</v>
      </c>
      <c r="D77" s="375" t="s">
        <v>462</v>
      </c>
      <c r="E77" s="184">
        <v>17382380086</v>
      </c>
      <c r="F77" s="184">
        <v>194</v>
      </c>
      <c r="G77" s="184"/>
      <c r="H77" s="184">
        <v>194</v>
      </c>
      <c r="I77" s="195">
        <v>194</v>
      </c>
      <c r="J77" s="195">
        <v>154.71</v>
      </c>
      <c r="K77" s="177">
        <f t="shared" si="10"/>
        <v>39.28999999999999</v>
      </c>
      <c r="L77" s="192">
        <f t="shared" si="11"/>
        <v>154.71</v>
      </c>
      <c r="M77" s="194"/>
      <c r="N77" s="195">
        <v>154.71</v>
      </c>
      <c r="O77" s="193"/>
      <c r="P77" s="193"/>
      <c r="Q77" s="193"/>
      <c r="R77" s="193"/>
      <c r="S77" s="193"/>
      <c r="T77" s="193"/>
      <c r="U77" s="193"/>
      <c r="V77" s="193"/>
      <c r="W77" s="193"/>
      <c r="X77" s="193"/>
      <c r="Y77" s="177">
        <v>300</v>
      </c>
      <c r="Z77" s="195">
        <v>154.71</v>
      </c>
      <c r="AA77" s="195">
        <v>194</v>
      </c>
      <c r="AB77" s="177">
        <f t="shared" si="12"/>
        <v>46413</v>
      </c>
      <c r="AC77" s="177">
        <v>70</v>
      </c>
      <c r="AD77" s="195">
        <v>154.71</v>
      </c>
      <c r="AE77" s="195">
        <v>194</v>
      </c>
      <c r="AF77" s="177">
        <f t="shared" si="13"/>
        <v>10829.7</v>
      </c>
      <c r="AG77" s="177">
        <f t="shared" si="14"/>
        <v>57242.7</v>
      </c>
      <c r="AH77" s="206"/>
    </row>
    <row r="78" spans="1:34" s="164" customFormat="1" ht="21" customHeight="1">
      <c r="A78" s="177">
        <v>75</v>
      </c>
      <c r="B78" s="178" t="s">
        <v>460</v>
      </c>
      <c r="C78" s="178" t="s">
        <v>463</v>
      </c>
      <c r="D78" s="375" t="s">
        <v>464</v>
      </c>
      <c r="E78" s="184">
        <v>13228598888</v>
      </c>
      <c r="F78" s="184">
        <v>331</v>
      </c>
      <c r="G78" s="184"/>
      <c r="H78" s="184">
        <v>331</v>
      </c>
      <c r="I78" s="195">
        <v>331</v>
      </c>
      <c r="J78" s="195">
        <v>331</v>
      </c>
      <c r="K78" s="177">
        <f t="shared" si="10"/>
        <v>0</v>
      </c>
      <c r="L78" s="192">
        <f t="shared" si="11"/>
        <v>331</v>
      </c>
      <c r="M78" s="194"/>
      <c r="N78" s="195">
        <v>331</v>
      </c>
      <c r="O78" s="193"/>
      <c r="P78" s="193"/>
      <c r="Q78" s="193"/>
      <c r="R78" s="193"/>
      <c r="S78" s="193"/>
      <c r="T78" s="193"/>
      <c r="U78" s="193"/>
      <c r="V78" s="193"/>
      <c r="W78" s="193"/>
      <c r="X78" s="193"/>
      <c r="Y78" s="177">
        <v>300</v>
      </c>
      <c r="Z78" s="195">
        <v>331</v>
      </c>
      <c r="AA78" s="195">
        <v>331</v>
      </c>
      <c r="AB78" s="177">
        <f t="shared" si="12"/>
        <v>99300</v>
      </c>
      <c r="AC78" s="177">
        <v>70</v>
      </c>
      <c r="AD78" s="195">
        <v>331</v>
      </c>
      <c r="AE78" s="195">
        <v>331</v>
      </c>
      <c r="AF78" s="177">
        <f t="shared" si="13"/>
        <v>23170</v>
      </c>
      <c r="AG78" s="177">
        <f t="shared" si="14"/>
        <v>122470</v>
      </c>
      <c r="AH78" s="206"/>
    </row>
    <row r="79" spans="1:34" s="164" customFormat="1" ht="21" customHeight="1">
      <c r="A79" s="177">
        <v>76</v>
      </c>
      <c r="B79" s="178" t="s">
        <v>460</v>
      </c>
      <c r="C79" s="178" t="s">
        <v>465</v>
      </c>
      <c r="D79" s="375" t="s">
        <v>466</v>
      </c>
      <c r="E79" s="184">
        <v>13996901408</v>
      </c>
      <c r="F79" s="184">
        <v>60</v>
      </c>
      <c r="G79" s="184"/>
      <c r="H79" s="184">
        <v>60</v>
      </c>
      <c r="I79" s="195">
        <v>60</v>
      </c>
      <c r="J79" s="195">
        <v>60</v>
      </c>
      <c r="K79" s="177">
        <f t="shared" si="10"/>
        <v>0</v>
      </c>
      <c r="L79" s="192">
        <f t="shared" si="11"/>
        <v>60</v>
      </c>
      <c r="M79" s="194"/>
      <c r="N79" s="195">
        <v>60</v>
      </c>
      <c r="O79" s="193"/>
      <c r="P79" s="193"/>
      <c r="Q79" s="193"/>
      <c r="R79" s="193"/>
      <c r="S79" s="193"/>
      <c r="T79" s="193"/>
      <c r="U79" s="193"/>
      <c r="V79" s="193"/>
      <c r="W79" s="193"/>
      <c r="X79" s="193"/>
      <c r="Y79" s="177">
        <v>300</v>
      </c>
      <c r="Z79" s="195">
        <v>60</v>
      </c>
      <c r="AA79" s="195">
        <v>60</v>
      </c>
      <c r="AB79" s="177">
        <f t="shared" si="12"/>
        <v>18000</v>
      </c>
      <c r="AC79" s="177">
        <v>70</v>
      </c>
      <c r="AD79" s="195">
        <v>60</v>
      </c>
      <c r="AE79" s="195">
        <v>60</v>
      </c>
      <c r="AF79" s="177">
        <f t="shared" si="13"/>
        <v>4200</v>
      </c>
      <c r="AG79" s="177">
        <f t="shared" si="14"/>
        <v>22200</v>
      </c>
      <c r="AH79" s="206"/>
    </row>
    <row r="80" spans="1:34" s="164" customFormat="1" ht="21" customHeight="1">
      <c r="A80" s="177">
        <v>77</v>
      </c>
      <c r="B80" s="178" t="s">
        <v>271</v>
      </c>
      <c r="C80" s="179" t="s">
        <v>467</v>
      </c>
      <c r="D80" s="180" t="s">
        <v>468</v>
      </c>
      <c r="E80" s="181">
        <v>17783419510</v>
      </c>
      <c r="F80" s="181">
        <v>70</v>
      </c>
      <c r="G80" s="181"/>
      <c r="H80" s="181">
        <v>70</v>
      </c>
      <c r="I80" s="195">
        <v>70</v>
      </c>
      <c r="J80" s="195">
        <v>70</v>
      </c>
      <c r="K80" s="177">
        <f t="shared" si="10"/>
        <v>0</v>
      </c>
      <c r="L80" s="192">
        <f t="shared" si="11"/>
        <v>70</v>
      </c>
      <c r="M80" s="194"/>
      <c r="N80" s="195">
        <v>70</v>
      </c>
      <c r="O80" s="194"/>
      <c r="P80" s="194"/>
      <c r="Q80" s="194"/>
      <c r="R80" s="194"/>
      <c r="S80" s="194"/>
      <c r="T80" s="194"/>
      <c r="U80" s="194"/>
      <c r="V80" s="194"/>
      <c r="W80" s="194"/>
      <c r="X80" s="194"/>
      <c r="Y80" s="177">
        <v>300</v>
      </c>
      <c r="Z80" s="195">
        <v>70</v>
      </c>
      <c r="AA80" s="195">
        <v>70</v>
      </c>
      <c r="AB80" s="177">
        <f t="shared" si="12"/>
        <v>21000</v>
      </c>
      <c r="AC80" s="177">
        <v>70</v>
      </c>
      <c r="AD80" s="195">
        <v>70</v>
      </c>
      <c r="AE80" s="195">
        <v>70</v>
      </c>
      <c r="AF80" s="177">
        <f t="shared" si="13"/>
        <v>4900</v>
      </c>
      <c r="AG80" s="177">
        <f t="shared" si="14"/>
        <v>25900</v>
      </c>
      <c r="AH80" s="209"/>
    </row>
    <row r="81" spans="1:34" s="164" customFormat="1" ht="21" customHeight="1">
      <c r="A81" s="177">
        <v>78</v>
      </c>
      <c r="B81" s="178" t="s">
        <v>271</v>
      </c>
      <c r="C81" s="179" t="s">
        <v>469</v>
      </c>
      <c r="D81" s="180" t="s">
        <v>470</v>
      </c>
      <c r="E81" s="181">
        <v>18716999020</v>
      </c>
      <c r="F81" s="181">
        <v>50</v>
      </c>
      <c r="G81" s="181">
        <v>5</v>
      </c>
      <c r="H81" s="181">
        <v>45</v>
      </c>
      <c r="I81" s="195">
        <v>50</v>
      </c>
      <c r="J81" s="195">
        <v>50</v>
      </c>
      <c r="K81" s="177">
        <f t="shared" si="10"/>
        <v>0</v>
      </c>
      <c r="L81" s="192">
        <f t="shared" si="11"/>
        <v>50</v>
      </c>
      <c r="M81" s="194"/>
      <c r="N81" s="195">
        <v>50</v>
      </c>
      <c r="O81" s="194"/>
      <c r="P81" s="194"/>
      <c r="Q81" s="194"/>
      <c r="R81" s="194"/>
      <c r="S81" s="194"/>
      <c r="T81" s="194"/>
      <c r="U81" s="194"/>
      <c r="V81" s="194"/>
      <c r="W81" s="194"/>
      <c r="X81" s="194"/>
      <c r="Y81" s="177">
        <v>300</v>
      </c>
      <c r="Z81" s="195">
        <v>50</v>
      </c>
      <c r="AA81" s="195">
        <v>50</v>
      </c>
      <c r="AB81" s="177">
        <f t="shared" si="12"/>
        <v>15000</v>
      </c>
      <c r="AC81" s="177">
        <v>70</v>
      </c>
      <c r="AD81" s="195">
        <v>50</v>
      </c>
      <c r="AE81" s="195">
        <v>50</v>
      </c>
      <c r="AF81" s="177">
        <f t="shared" si="13"/>
        <v>3500</v>
      </c>
      <c r="AG81" s="177">
        <f t="shared" si="14"/>
        <v>18500</v>
      </c>
      <c r="AH81" s="209"/>
    </row>
    <row r="82" spans="1:34" s="164" customFormat="1" ht="21" customHeight="1">
      <c r="A82" s="177">
        <v>79</v>
      </c>
      <c r="B82" s="178" t="s">
        <v>271</v>
      </c>
      <c r="C82" s="179" t="s">
        <v>272</v>
      </c>
      <c r="D82" s="180" t="s">
        <v>274</v>
      </c>
      <c r="E82" s="181">
        <v>18996984418</v>
      </c>
      <c r="F82" s="181">
        <v>64.42</v>
      </c>
      <c r="G82" s="181"/>
      <c r="H82" s="181">
        <v>64.42</v>
      </c>
      <c r="I82" s="195">
        <v>64.42</v>
      </c>
      <c r="J82" s="195">
        <v>64.42</v>
      </c>
      <c r="K82" s="177">
        <f t="shared" si="10"/>
        <v>0</v>
      </c>
      <c r="L82" s="192">
        <f t="shared" si="11"/>
        <v>64.42</v>
      </c>
      <c r="M82" s="195">
        <v>64.42</v>
      </c>
      <c r="N82" s="194"/>
      <c r="O82" s="194"/>
      <c r="P82" s="194"/>
      <c r="Q82" s="194"/>
      <c r="R82" s="194"/>
      <c r="S82" s="194"/>
      <c r="T82" s="194"/>
      <c r="U82" s="194"/>
      <c r="V82" s="194"/>
      <c r="W82" s="194"/>
      <c r="X82" s="194"/>
      <c r="Y82" s="177">
        <v>300</v>
      </c>
      <c r="Z82" s="195">
        <v>64.42</v>
      </c>
      <c r="AA82" s="195">
        <v>64.42</v>
      </c>
      <c r="AB82" s="177">
        <f t="shared" si="12"/>
        <v>19326</v>
      </c>
      <c r="AC82" s="177">
        <v>70</v>
      </c>
      <c r="AD82" s="195">
        <v>64.42</v>
      </c>
      <c r="AE82" s="195">
        <v>64.42</v>
      </c>
      <c r="AF82" s="177">
        <f t="shared" si="13"/>
        <v>4509.400000000001</v>
      </c>
      <c r="AG82" s="177">
        <f t="shared" si="14"/>
        <v>23835.4</v>
      </c>
      <c r="AH82" s="209"/>
    </row>
    <row r="83" spans="1:34" s="164" customFormat="1" ht="21" customHeight="1">
      <c r="A83" s="177">
        <v>80</v>
      </c>
      <c r="B83" s="178" t="s">
        <v>271</v>
      </c>
      <c r="C83" s="179" t="s">
        <v>471</v>
      </c>
      <c r="D83" s="180" t="s">
        <v>472</v>
      </c>
      <c r="E83" s="181">
        <v>13062325688</v>
      </c>
      <c r="F83" s="181">
        <v>316.5</v>
      </c>
      <c r="G83" s="181">
        <v>11</v>
      </c>
      <c r="H83" s="181">
        <v>305.5</v>
      </c>
      <c r="I83" s="195">
        <v>316.5</v>
      </c>
      <c r="J83" s="195">
        <v>164.14</v>
      </c>
      <c r="K83" s="177">
        <f t="shared" si="10"/>
        <v>152.36</v>
      </c>
      <c r="L83" s="192">
        <f t="shared" si="11"/>
        <v>164.14</v>
      </c>
      <c r="M83" s="194">
        <v>22</v>
      </c>
      <c r="N83" s="194">
        <v>142.14</v>
      </c>
      <c r="O83" s="194"/>
      <c r="P83" s="194"/>
      <c r="Q83" s="194"/>
      <c r="R83" s="194"/>
      <c r="S83" s="194"/>
      <c r="T83" s="194"/>
      <c r="U83" s="194"/>
      <c r="V83" s="194"/>
      <c r="W83" s="194"/>
      <c r="X83" s="194"/>
      <c r="Y83" s="177">
        <v>300</v>
      </c>
      <c r="Z83" s="195">
        <v>164.14</v>
      </c>
      <c r="AA83" s="195">
        <v>316.5</v>
      </c>
      <c r="AB83" s="177">
        <f t="shared" si="12"/>
        <v>49241.99999999999</v>
      </c>
      <c r="AC83" s="177">
        <v>70</v>
      </c>
      <c r="AD83" s="195">
        <v>164.14</v>
      </c>
      <c r="AE83" s="195">
        <v>316.5</v>
      </c>
      <c r="AF83" s="177">
        <f t="shared" si="13"/>
        <v>11489.8</v>
      </c>
      <c r="AG83" s="177">
        <f t="shared" si="14"/>
        <v>60731.79999999999</v>
      </c>
      <c r="AH83" s="209"/>
    </row>
    <row r="84" spans="1:34" s="164" customFormat="1" ht="21" customHeight="1">
      <c r="A84" s="177">
        <v>81</v>
      </c>
      <c r="B84" s="178" t="s">
        <v>271</v>
      </c>
      <c r="C84" s="179" t="s">
        <v>473</v>
      </c>
      <c r="D84" s="180" t="s">
        <v>474</v>
      </c>
      <c r="E84" s="181">
        <v>18723970858</v>
      </c>
      <c r="F84" s="181">
        <v>301.35</v>
      </c>
      <c r="G84" s="181"/>
      <c r="H84" s="181">
        <v>301.35</v>
      </c>
      <c r="I84" s="195">
        <v>301.35</v>
      </c>
      <c r="J84" s="195">
        <v>261.86</v>
      </c>
      <c r="K84" s="177">
        <f t="shared" si="10"/>
        <v>39.49000000000001</v>
      </c>
      <c r="L84" s="192">
        <f t="shared" si="11"/>
        <v>261.86</v>
      </c>
      <c r="M84" s="194"/>
      <c r="N84" s="195">
        <v>261.86</v>
      </c>
      <c r="O84" s="194"/>
      <c r="P84" s="194"/>
      <c r="Q84" s="194"/>
      <c r="R84" s="194"/>
      <c r="S84" s="194"/>
      <c r="T84" s="194"/>
      <c r="U84" s="194"/>
      <c r="V84" s="194"/>
      <c r="W84" s="194"/>
      <c r="X84" s="194"/>
      <c r="Y84" s="177">
        <v>300</v>
      </c>
      <c r="Z84" s="195">
        <v>261.86</v>
      </c>
      <c r="AA84" s="195">
        <v>301.35</v>
      </c>
      <c r="AB84" s="177">
        <f t="shared" si="12"/>
        <v>78558</v>
      </c>
      <c r="AC84" s="177">
        <v>70</v>
      </c>
      <c r="AD84" s="195">
        <v>261.86</v>
      </c>
      <c r="AE84" s="195">
        <v>301.35</v>
      </c>
      <c r="AF84" s="177">
        <f t="shared" si="13"/>
        <v>18330.2</v>
      </c>
      <c r="AG84" s="177">
        <f t="shared" si="14"/>
        <v>96888.2</v>
      </c>
      <c r="AH84" s="209"/>
    </row>
    <row r="85" spans="1:34" s="164" customFormat="1" ht="21" customHeight="1">
      <c r="A85" s="177">
        <v>82</v>
      </c>
      <c r="B85" s="178" t="s">
        <v>275</v>
      </c>
      <c r="C85" s="179" t="s">
        <v>276</v>
      </c>
      <c r="D85" s="180" t="s">
        <v>278</v>
      </c>
      <c r="E85" s="181">
        <v>15320976939</v>
      </c>
      <c r="F85" s="181">
        <v>122.64</v>
      </c>
      <c r="G85" s="181">
        <v>1.78</v>
      </c>
      <c r="H85" s="181">
        <v>120.86</v>
      </c>
      <c r="I85" s="195">
        <v>122.64</v>
      </c>
      <c r="J85" s="195">
        <v>94.98</v>
      </c>
      <c r="K85" s="177">
        <f t="shared" si="10"/>
        <v>27.659999999999997</v>
      </c>
      <c r="L85" s="192">
        <f t="shared" si="11"/>
        <v>94.97999999999999</v>
      </c>
      <c r="M85" s="194">
        <v>21.88</v>
      </c>
      <c r="N85" s="193">
        <v>57</v>
      </c>
      <c r="O85" s="193"/>
      <c r="P85" s="193"/>
      <c r="Q85" s="193"/>
      <c r="R85" s="193">
        <v>16.1</v>
      </c>
      <c r="S85" s="193"/>
      <c r="T85" s="193"/>
      <c r="U85" s="193"/>
      <c r="V85" s="193"/>
      <c r="W85" s="193"/>
      <c r="X85" s="193"/>
      <c r="Y85" s="177">
        <v>300</v>
      </c>
      <c r="Z85" s="195">
        <v>78.88</v>
      </c>
      <c r="AA85" s="195">
        <v>105.24</v>
      </c>
      <c r="AB85" s="177">
        <f t="shared" si="12"/>
        <v>23664</v>
      </c>
      <c r="AC85" s="177">
        <v>70</v>
      </c>
      <c r="AD85" s="195">
        <v>94.98</v>
      </c>
      <c r="AE85" s="195">
        <v>105.24</v>
      </c>
      <c r="AF85" s="177">
        <f t="shared" si="13"/>
        <v>6648.6</v>
      </c>
      <c r="AG85" s="177">
        <f t="shared" si="14"/>
        <v>30312.6</v>
      </c>
      <c r="AH85" s="207" t="s">
        <v>331</v>
      </c>
    </row>
    <row r="86" spans="1:34" s="164" customFormat="1" ht="21" customHeight="1">
      <c r="A86" s="177">
        <v>83</v>
      </c>
      <c r="B86" s="178" t="s">
        <v>475</v>
      </c>
      <c r="C86" s="179" t="s">
        <v>476</v>
      </c>
      <c r="D86" s="180" t="s">
        <v>477</v>
      </c>
      <c r="E86" s="181">
        <v>13310297333</v>
      </c>
      <c r="F86" s="181">
        <v>826.2</v>
      </c>
      <c r="G86" s="181"/>
      <c r="H86" s="181">
        <v>826.2</v>
      </c>
      <c r="I86" s="195">
        <v>826.2</v>
      </c>
      <c r="J86" s="195">
        <v>780.65</v>
      </c>
      <c r="K86" s="177">
        <f t="shared" si="10"/>
        <v>45.55000000000007</v>
      </c>
      <c r="L86" s="192">
        <f t="shared" si="11"/>
        <v>780.65</v>
      </c>
      <c r="M86" s="194">
        <v>135.89</v>
      </c>
      <c r="N86" s="193">
        <v>429.76</v>
      </c>
      <c r="O86" s="193"/>
      <c r="P86" s="193"/>
      <c r="Q86" s="193"/>
      <c r="R86" s="193">
        <v>215</v>
      </c>
      <c r="S86" s="193"/>
      <c r="T86" s="193"/>
      <c r="U86" s="193"/>
      <c r="V86" s="193"/>
      <c r="W86" s="193"/>
      <c r="X86" s="193"/>
      <c r="Y86" s="177">
        <v>300</v>
      </c>
      <c r="Z86" s="195">
        <v>565.65</v>
      </c>
      <c r="AA86" s="195">
        <v>826.2</v>
      </c>
      <c r="AB86" s="177">
        <f t="shared" si="12"/>
        <v>169695</v>
      </c>
      <c r="AC86" s="177">
        <v>70</v>
      </c>
      <c r="AD86" s="195">
        <v>780.65</v>
      </c>
      <c r="AE86" s="195">
        <v>826.2</v>
      </c>
      <c r="AF86" s="177">
        <f t="shared" si="13"/>
        <v>54645.5</v>
      </c>
      <c r="AG86" s="177">
        <f t="shared" si="14"/>
        <v>224340.5</v>
      </c>
      <c r="AH86" s="207" t="s">
        <v>331</v>
      </c>
    </row>
    <row r="87" spans="1:34" s="164" customFormat="1" ht="21" customHeight="1">
      <c r="A87" s="177">
        <v>84</v>
      </c>
      <c r="B87" s="178" t="s">
        <v>288</v>
      </c>
      <c r="C87" s="179" t="s">
        <v>293</v>
      </c>
      <c r="D87" s="180" t="s">
        <v>295</v>
      </c>
      <c r="E87" s="181">
        <v>15223956266</v>
      </c>
      <c r="F87" s="181">
        <v>349.171</v>
      </c>
      <c r="G87" s="181"/>
      <c r="H87" s="181">
        <v>349.171</v>
      </c>
      <c r="I87" s="195">
        <v>300</v>
      </c>
      <c r="J87" s="195">
        <v>256.9</v>
      </c>
      <c r="K87" s="177">
        <f t="shared" si="10"/>
        <v>43.10000000000002</v>
      </c>
      <c r="L87" s="192">
        <f t="shared" si="11"/>
        <v>256.9</v>
      </c>
      <c r="M87" s="194"/>
      <c r="N87" s="195">
        <v>256.9</v>
      </c>
      <c r="O87" s="194"/>
      <c r="P87" s="194"/>
      <c r="Q87" s="194"/>
      <c r="R87" s="194"/>
      <c r="S87" s="194"/>
      <c r="T87" s="194"/>
      <c r="U87" s="194"/>
      <c r="V87" s="194"/>
      <c r="W87" s="194"/>
      <c r="X87" s="194"/>
      <c r="Y87" s="177">
        <v>300</v>
      </c>
      <c r="Z87" s="195">
        <v>256.9</v>
      </c>
      <c r="AA87" s="195">
        <v>300</v>
      </c>
      <c r="AB87" s="177">
        <f t="shared" si="12"/>
        <v>77070</v>
      </c>
      <c r="AC87" s="177">
        <v>70</v>
      </c>
      <c r="AD87" s="195">
        <v>0</v>
      </c>
      <c r="AE87" s="195">
        <v>0</v>
      </c>
      <c r="AF87" s="177">
        <f t="shared" si="13"/>
        <v>0</v>
      </c>
      <c r="AG87" s="177">
        <f t="shared" si="14"/>
        <v>77070</v>
      </c>
      <c r="AH87" s="209"/>
    </row>
    <row r="88" spans="1:34" s="164" customFormat="1" ht="21" customHeight="1">
      <c r="A88" s="177">
        <v>85</v>
      </c>
      <c r="B88" s="178" t="s">
        <v>288</v>
      </c>
      <c r="C88" s="179" t="s">
        <v>298</v>
      </c>
      <c r="D88" s="180" t="s">
        <v>300</v>
      </c>
      <c r="E88" s="181">
        <v>13388993530</v>
      </c>
      <c r="F88" s="181">
        <v>152.36</v>
      </c>
      <c r="G88" s="181"/>
      <c r="H88" s="181">
        <v>152.36</v>
      </c>
      <c r="I88" s="195">
        <v>152.36</v>
      </c>
      <c r="J88" s="195">
        <v>152.36</v>
      </c>
      <c r="K88" s="177">
        <f t="shared" si="10"/>
        <v>0</v>
      </c>
      <c r="L88" s="192">
        <f t="shared" si="11"/>
        <v>152.36</v>
      </c>
      <c r="M88" s="194">
        <v>152.36</v>
      </c>
      <c r="N88" s="194"/>
      <c r="O88" s="194"/>
      <c r="P88" s="194"/>
      <c r="Q88" s="194"/>
      <c r="R88" s="194"/>
      <c r="S88" s="194"/>
      <c r="T88" s="194"/>
      <c r="U88" s="194"/>
      <c r="V88" s="194"/>
      <c r="W88" s="194"/>
      <c r="X88" s="194"/>
      <c r="Y88" s="177">
        <v>300</v>
      </c>
      <c r="Z88" s="195">
        <v>152.36</v>
      </c>
      <c r="AA88" s="195">
        <v>152.36</v>
      </c>
      <c r="AB88" s="177">
        <f t="shared" si="12"/>
        <v>45708.00000000001</v>
      </c>
      <c r="AC88" s="177">
        <v>70</v>
      </c>
      <c r="AD88" s="195">
        <v>152.36</v>
      </c>
      <c r="AE88" s="195">
        <v>152.36</v>
      </c>
      <c r="AF88" s="177">
        <f t="shared" si="13"/>
        <v>10665.2</v>
      </c>
      <c r="AG88" s="177">
        <f t="shared" si="14"/>
        <v>56373.20000000001</v>
      </c>
      <c r="AH88" s="209"/>
    </row>
    <row r="89" spans="1:34" s="164" customFormat="1" ht="21" customHeight="1">
      <c r="A89" s="177">
        <v>86</v>
      </c>
      <c r="B89" s="178" t="s">
        <v>288</v>
      </c>
      <c r="C89" s="179" t="s">
        <v>478</v>
      </c>
      <c r="D89" s="180" t="s">
        <v>479</v>
      </c>
      <c r="E89" s="181">
        <v>13896447898</v>
      </c>
      <c r="F89" s="181">
        <v>150</v>
      </c>
      <c r="G89" s="181"/>
      <c r="H89" s="181">
        <v>150</v>
      </c>
      <c r="I89" s="195">
        <v>150</v>
      </c>
      <c r="J89" s="195">
        <v>150</v>
      </c>
      <c r="K89" s="177">
        <f t="shared" si="10"/>
        <v>0</v>
      </c>
      <c r="L89" s="192">
        <f t="shared" si="11"/>
        <v>150</v>
      </c>
      <c r="M89" s="195"/>
      <c r="N89" s="195">
        <v>150</v>
      </c>
      <c r="O89" s="194"/>
      <c r="P89" s="194"/>
      <c r="Q89" s="194"/>
      <c r="R89" s="194"/>
      <c r="S89" s="194"/>
      <c r="T89" s="194"/>
      <c r="U89" s="194"/>
      <c r="V89" s="194"/>
      <c r="W89" s="194"/>
      <c r="X89" s="194"/>
      <c r="Y89" s="177">
        <v>300</v>
      </c>
      <c r="Z89" s="195">
        <v>150</v>
      </c>
      <c r="AA89" s="195">
        <v>150</v>
      </c>
      <c r="AB89" s="177">
        <f t="shared" si="12"/>
        <v>45000</v>
      </c>
      <c r="AC89" s="177">
        <v>70</v>
      </c>
      <c r="AD89" s="195">
        <v>150</v>
      </c>
      <c r="AE89" s="195">
        <v>150</v>
      </c>
      <c r="AF89" s="177">
        <f t="shared" si="13"/>
        <v>10500</v>
      </c>
      <c r="AG89" s="177">
        <f t="shared" si="14"/>
        <v>55500</v>
      </c>
      <c r="AH89" s="209"/>
    </row>
    <row r="90" spans="1:34" s="164" customFormat="1" ht="21" customHeight="1">
      <c r="A90" s="177">
        <v>87</v>
      </c>
      <c r="B90" s="178" t="s">
        <v>288</v>
      </c>
      <c r="C90" s="179" t="s">
        <v>480</v>
      </c>
      <c r="D90" s="180" t="s">
        <v>481</v>
      </c>
      <c r="E90" s="181">
        <v>13594945882</v>
      </c>
      <c r="F90" s="181">
        <v>50</v>
      </c>
      <c r="G90" s="181"/>
      <c r="H90" s="181">
        <v>50</v>
      </c>
      <c r="I90" s="195">
        <v>50</v>
      </c>
      <c r="J90" s="195">
        <v>50</v>
      </c>
      <c r="K90" s="177">
        <f t="shared" si="10"/>
        <v>0</v>
      </c>
      <c r="L90" s="192">
        <f t="shared" si="11"/>
        <v>50</v>
      </c>
      <c r="M90" s="194">
        <v>20</v>
      </c>
      <c r="N90" s="194">
        <v>30</v>
      </c>
      <c r="O90" s="194"/>
      <c r="P90" s="194"/>
      <c r="Q90" s="194"/>
      <c r="R90" s="194"/>
      <c r="S90" s="194"/>
      <c r="T90" s="194"/>
      <c r="U90" s="194"/>
      <c r="V90" s="194"/>
      <c r="W90" s="194"/>
      <c r="X90" s="194"/>
      <c r="Y90" s="177">
        <v>300</v>
      </c>
      <c r="Z90" s="195">
        <v>50</v>
      </c>
      <c r="AA90" s="195">
        <v>50</v>
      </c>
      <c r="AB90" s="177">
        <f t="shared" si="12"/>
        <v>15000</v>
      </c>
      <c r="AC90" s="177">
        <v>70</v>
      </c>
      <c r="AD90" s="195">
        <v>50</v>
      </c>
      <c r="AE90" s="195">
        <v>50</v>
      </c>
      <c r="AF90" s="177">
        <f t="shared" si="13"/>
        <v>3500</v>
      </c>
      <c r="AG90" s="177">
        <f t="shared" si="14"/>
        <v>18500</v>
      </c>
      <c r="AH90" s="209"/>
    </row>
    <row r="91" spans="1:34" s="164" customFormat="1" ht="21" customHeight="1">
      <c r="A91" s="177">
        <v>88</v>
      </c>
      <c r="B91" s="178" t="s">
        <v>288</v>
      </c>
      <c r="C91" s="179" t="s">
        <v>289</v>
      </c>
      <c r="D91" s="180" t="s">
        <v>291</v>
      </c>
      <c r="E91" s="181">
        <v>13310296662</v>
      </c>
      <c r="F91" s="181">
        <v>406</v>
      </c>
      <c r="G91" s="181"/>
      <c r="H91" s="181">
        <v>406</v>
      </c>
      <c r="I91" s="195">
        <v>400</v>
      </c>
      <c r="J91" s="195">
        <v>232.79</v>
      </c>
      <c r="K91" s="177">
        <f t="shared" si="10"/>
        <v>167.21</v>
      </c>
      <c r="L91" s="192">
        <f t="shared" si="11"/>
        <v>232.79</v>
      </c>
      <c r="M91" s="194"/>
      <c r="N91" s="195">
        <v>232.79</v>
      </c>
      <c r="O91" s="194"/>
      <c r="P91" s="194"/>
      <c r="Q91" s="194"/>
      <c r="R91" s="194"/>
      <c r="S91" s="194"/>
      <c r="T91" s="194"/>
      <c r="U91" s="194"/>
      <c r="V91" s="194"/>
      <c r="W91" s="194"/>
      <c r="X91" s="194"/>
      <c r="Y91" s="177">
        <v>300</v>
      </c>
      <c r="Z91" s="195">
        <v>232.79</v>
      </c>
      <c r="AA91" s="195">
        <v>400</v>
      </c>
      <c r="AB91" s="177">
        <f t="shared" si="12"/>
        <v>69837</v>
      </c>
      <c r="AC91" s="177">
        <v>70</v>
      </c>
      <c r="AD91" s="195">
        <v>232.79</v>
      </c>
      <c r="AE91" s="195">
        <v>400</v>
      </c>
      <c r="AF91" s="177">
        <f t="shared" si="13"/>
        <v>16295.3</v>
      </c>
      <c r="AG91" s="177">
        <f t="shared" si="14"/>
        <v>86132.3</v>
      </c>
      <c r="AH91" s="211"/>
    </row>
    <row r="92" spans="1:34" s="164" customFormat="1" ht="21" customHeight="1">
      <c r="A92" s="177">
        <v>89</v>
      </c>
      <c r="B92" s="178" t="s">
        <v>267</v>
      </c>
      <c r="C92" s="178" t="s">
        <v>268</v>
      </c>
      <c r="D92" s="375" t="s">
        <v>270</v>
      </c>
      <c r="E92" s="184">
        <v>13896414773</v>
      </c>
      <c r="F92" s="184">
        <v>310.23</v>
      </c>
      <c r="G92" s="184">
        <v>3.12</v>
      </c>
      <c r="H92" s="184">
        <v>307.11</v>
      </c>
      <c r="I92" s="195">
        <v>310.23</v>
      </c>
      <c r="J92" s="195">
        <v>310.23</v>
      </c>
      <c r="K92" s="177">
        <f t="shared" si="10"/>
        <v>0</v>
      </c>
      <c r="L92" s="192">
        <f t="shared" si="11"/>
        <v>310.23</v>
      </c>
      <c r="M92" s="194"/>
      <c r="N92" s="195">
        <v>310.23</v>
      </c>
      <c r="O92" s="194"/>
      <c r="P92" s="194"/>
      <c r="Q92" s="194"/>
      <c r="R92" s="194"/>
      <c r="S92" s="194"/>
      <c r="T92" s="194"/>
      <c r="U92" s="194"/>
      <c r="V92" s="194"/>
      <c r="W92" s="194"/>
      <c r="X92" s="194"/>
      <c r="Y92" s="177">
        <v>300</v>
      </c>
      <c r="Z92" s="195">
        <v>310.23</v>
      </c>
      <c r="AA92" s="195">
        <v>310.23</v>
      </c>
      <c r="AB92" s="177">
        <f t="shared" si="12"/>
        <v>93069</v>
      </c>
      <c r="AC92" s="177">
        <v>70</v>
      </c>
      <c r="AD92" s="195">
        <v>310.23</v>
      </c>
      <c r="AE92" s="195">
        <v>310.23</v>
      </c>
      <c r="AF92" s="177">
        <f t="shared" si="13"/>
        <v>21716.100000000002</v>
      </c>
      <c r="AG92" s="177">
        <f t="shared" si="14"/>
        <v>114785.1</v>
      </c>
      <c r="AH92" s="209"/>
    </row>
    <row r="93" spans="1:34" s="164" customFormat="1" ht="21" customHeight="1">
      <c r="A93" s="177">
        <v>90</v>
      </c>
      <c r="B93" s="178" t="s">
        <v>267</v>
      </c>
      <c r="C93" s="178" t="s">
        <v>482</v>
      </c>
      <c r="D93" s="375" t="s">
        <v>483</v>
      </c>
      <c r="E93" s="184">
        <v>13996974918</v>
      </c>
      <c r="F93" s="184">
        <v>280</v>
      </c>
      <c r="G93" s="184"/>
      <c r="H93" s="184">
        <v>280</v>
      </c>
      <c r="I93" s="195">
        <v>280</v>
      </c>
      <c r="J93" s="195">
        <v>123.31</v>
      </c>
      <c r="K93" s="177">
        <f t="shared" si="10"/>
        <v>156.69</v>
      </c>
      <c r="L93" s="192">
        <f t="shared" si="11"/>
        <v>123.31</v>
      </c>
      <c r="M93" s="194"/>
      <c r="N93" s="195">
        <v>123.31</v>
      </c>
      <c r="O93" s="194"/>
      <c r="P93" s="194"/>
      <c r="Q93" s="194"/>
      <c r="R93" s="194"/>
      <c r="S93" s="194"/>
      <c r="T93" s="194"/>
      <c r="U93" s="194"/>
      <c r="V93" s="194"/>
      <c r="W93" s="194"/>
      <c r="X93" s="194"/>
      <c r="Y93" s="177">
        <v>300</v>
      </c>
      <c r="Z93" s="195">
        <v>123.31</v>
      </c>
      <c r="AA93" s="195">
        <v>280</v>
      </c>
      <c r="AB93" s="177">
        <f t="shared" si="12"/>
        <v>36993</v>
      </c>
      <c r="AC93" s="177">
        <v>70</v>
      </c>
      <c r="AD93" s="195">
        <v>123.31</v>
      </c>
      <c r="AE93" s="195">
        <v>280</v>
      </c>
      <c r="AF93" s="177">
        <f t="shared" si="13"/>
        <v>8631.7</v>
      </c>
      <c r="AG93" s="177">
        <f t="shared" si="14"/>
        <v>45624.7</v>
      </c>
      <c r="AH93" s="209"/>
    </row>
    <row r="94" spans="1:34" s="164" customFormat="1" ht="21" customHeight="1">
      <c r="A94" s="177">
        <v>91</v>
      </c>
      <c r="B94" s="178" t="s">
        <v>267</v>
      </c>
      <c r="C94" s="178" t="s">
        <v>484</v>
      </c>
      <c r="D94" s="375" t="s">
        <v>485</v>
      </c>
      <c r="E94" s="184">
        <v>17502367711</v>
      </c>
      <c r="F94" s="184">
        <v>196.81</v>
      </c>
      <c r="G94" s="184">
        <v>8.99</v>
      </c>
      <c r="H94" s="184">
        <v>187.82</v>
      </c>
      <c r="I94" s="195">
        <v>196.81</v>
      </c>
      <c r="J94" s="195">
        <v>140.4</v>
      </c>
      <c r="K94" s="177">
        <f t="shared" si="10"/>
        <v>56.41</v>
      </c>
      <c r="L94" s="192">
        <f t="shared" si="11"/>
        <v>140.4</v>
      </c>
      <c r="M94" s="194"/>
      <c r="N94" s="195">
        <v>140.4</v>
      </c>
      <c r="O94" s="194"/>
      <c r="P94" s="194"/>
      <c r="Q94" s="194"/>
      <c r="R94" s="194"/>
      <c r="S94" s="194"/>
      <c r="T94" s="194"/>
      <c r="U94" s="194"/>
      <c r="V94" s="194"/>
      <c r="W94" s="194"/>
      <c r="X94" s="194"/>
      <c r="Y94" s="177">
        <v>300</v>
      </c>
      <c r="Z94" s="195">
        <v>140.4</v>
      </c>
      <c r="AA94" s="195">
        <v>196.81</v>
      </c>
      <c r="AB94" s="177">
        <f t="shared" si="12"/>
        <v>42120</v>
      </c>
      <c r="AC94" s="177">
        <v>70</v>
      </c>
      <c r="AD94" s="195">
        <v>140.4</v>
      </c>
      <c r="AE94" s="195">
        <v>196.81</v>
      </c>
      <c r="AF94" s="177">
        <f t="shared" si="13"/>
        <v>9828</v>
      </c>
      <c r="AG94" s="177">
        <f t="shared" si="14"/>
        <v>51948</v>
      </c>
      <c r="AH94" s="209"/>
    </row>
    <row r="95" spans="1:34" s="164" customFormat="1" ht="21" customHeight="1">
      <c r="A95" s="177">
        <v>92</v>
      </c>
      <c r="B95" s="178" t="s">
        <v>267</v>
      </c>
      <c r="C95" s="178" t="s">
        <v>486</v>
      </c>
      <c r="D95" s="375" t="s">
        <v>487</v>
      </c>
      <c r="E95" s="184">
        <v>18581258590</v>
      </c>
      <c r="F95" s="184">
        <v>200</v>
      </c>
      <c r="G95" s="184"/>
      <c r="H95" s="184">
        <v>200</v>
      </c>
      <c r="I95" s="195">
        <v>200</v>
      </c>
      <c r="J95" s="195">
        <v>189.1</v>
      </c>
      <c r="K95" s="177">
        <f t="shared" si="10"/>
        <v>10.900000000000006</v>
      </c>
      <c r="L95" s="192">
        <f t="shared" si="11"/>
        <v>189.1</v>
      </c>
      <c r="M95" s="194"/>
      <c r="N95" s="195">
        <v>189.1</v>
      </c>
      <c r="O95" s="194"/>
      <c r="P95" s="194"/>
      <c r="Q95" s="194"/>
      <c r="R95" s="194"/>
      <c r="S95" s="194"/>
      <c r="T95" s="194"/>
      <c r="U95" s="194"/>
      <c r="V95" s="194"/>
      <c r="W95" s="194"/>
      <c r="X95" s="194"/>
      <c r="Y95" s="177">
        <v>300</v>
      </c>
      <c r="Z95" s="195">
        <v>189.1</v>
      </c>
      <c r="AA95" s="195">
        <v>200</v>
      </c>
      <c r="AB95" s="177">
        <f t="shared" si="12"/>
        <v>56730</v>
      </c>
      <c r="AC95" s="177">
        <v>70</v>
      </c>
      <c r="AD95" s="195">
        <v>189.1</v>
      </c>
      <c r="AE95" s="195">
        <v>200</v>
      </c>
      <c r="AF95" s="177">
        <f t="shared" si="13"/>
        <v>13237</v>
      </c>
      <c r="AG95" s="177">
        <f t="shared" si="14"/>
        <v>69967</v>
      </c>
      <c r="AH95" s="209"/>
    </row>
    <row r="96" spans="1:34" s="164" customFormat="1" ht="21" customHeight="1">
      <c r="A96" s="177">
        <v>93</v>
      </c>
      <c r="B96" s="178" t="s">
        <v>267</v>
      </c>
      <c r="C96" s="178" t="s">
        <v>488</v>
      </c>
      <c r="D96" s="375" t="s">
        <v>489</v>
      </c>
      <c r="E96" s="184">
        <v>15696966736</v>
      </c>
      <c r="F96" s="184">
        <v>236</v>
      </c>
      <c r="G96" s="184"/>
      <c r="H96" s="184">
        <v>236</v>
      </c>
      <c r="I96" s="195">
        <v>236</v>
      </c>
      <c r="J96" s="195">
        <v>236</v>
      </c>
      <c r="K96" s="177">
        <f t="shared" si="10"/>
        <v>0</v>
      </c>
      <c r="L96" s="192">
        <f t="shared" si="11"/>
        <v>236</v>
      </c>
      <c r="M96" s="194"/>
      <c r="N96" s="195">
        <v>236</v>
      </c>
      <c r="O96" s="194"/>
      <c r="P96" s="194"/>
      <c r="Q96" s="194"/>
      <c r="R96" s="194"/>
      <c r="S96" s="194"/>
      <c r="T96" s="194"/>
      <c r="U96" s="194"/>
      <c r="V96" s="194"/>
      <c r="W96" s="194"/>
      <c r="X96" s="194"/>
      <c r="Y96" s="177">
        <v>300</v>
      </c>
      <c r="Z96" s="195">
        <v>236</v>
      </c>
      <c r="AA96" s="195">
        <v>236</v>
      </c>
      <c r="AB96" s="177">
        <f t="shared" si="12"/>
        <v>70800</v>
      </c>
      <c r="AC96" s="177">
        <v>70</v>
      </c>
      <c r="AD96" s="195">
        <v>236</v>
      </c>
      <c r="AE96" s="195">
        <v>236</v>
      </c>
      <c r="AF96" s="177">
        <f t="shared" si="13"/>
        <v>16520</v>
      </c>
      <c r="AG96" s="177">
        <f t="shared" si="14"/>
        <v>87320</v>
      </c>
      <c r="AH96" s="209"/>
    </row>
    <row r="97" spans="1:34" s="164" customFormat="1" ht="21" customHeight="1">
      <c r="A97" s="177">
        <v>94</v>
      </c>
      <c r="B97" s="178" t="s">
        <v>267</v>
      </c>
      <c r="C97" s="178" t="s">
        <v>490</v>
      </c>
      <c r="D97" s="375" t="s">
        <v>491</v>
      </c>
      <c r="E97" s="184">
        <v>13594985558</v>
      </c>
      <c r="F97" s="184">
        <v>60</v>
      </c>
      <c r="G97" s="184"/>
      <c r="H97" s="184">
        <v>60</v>
      </c>
      <c r="I97" s="195">
        <v>60</v>
      </c>
      <c r="J97" s="195">
        <v>60</v>
      </c>
      <c r="K97" s="177">
        <f t="shared" si="10"/>
        <v>0</v>
      </c>
      <c r="L97" s="192">
        <f t="shared" si="11"/>
        <v>60</v>
      </c>
      <c r="M97" s="194"/>
      <c r="N97" s="194"/>
      <c r="O97" s="194"/>
      <c r="P97" s="194"/>
      <c r="Q97" s="194"/>
      <c r="R97" s="195">
        <v>60</v>
      </c>
      <c r="S97" s="194"/>
      <c r="T97" s="194"/>
      <c r="U97" s="194"/>
      <c r="V97" s="194"/>
      <c r="W97" s="194"/>
      <c r="X97" s="194"/>
      <c r="Y97" s="177">
        <v>300</v>
      </c>
      <c r="Z97" s="195">
        <v>0</v>
      </c>
      <c r="AA97" s="195">
        <v>60</v>
      </c>
      <c r="AB97" s="177">
        <f t="shared" si="12"/>
        <v>0</v>
      </c>
      <c r="AC97" s="177">
        <v>70</v>
      </c>
      <c r="AD97" s="195">
        <v>60</v>
      </c>
      <c r="AE97" s="195">
        <v>60</v>
      </c>
      <c r="AF97" s="177">
        <f t="shared" si="13"/>
        <v>4200</v>
      </c>
      <c r="AG97" s="177">
        <f t="shared" si="14"/>
        <v>4200</v>
      </c>
      <c r="AH97" s="211" t="s">
        <v>331</v>
      </c>
    </row>
    <row r="98" spans="1:34" s="164" customFormat="1" ht="21" customHeight="1">
      <c r="A98" s="177">
        <v>95</v>
      </c>
      <c r="B98" s="178" t="s">
        <v>267</v>
      </c>
      <c r="C98" s="179" t="s">
        <v>492</v>
      </c>
      <c r="D98" s="374" t="s">
        <v>493</v>
      </c>
      <c r="E98" s="181">
        <v>15923789202</v>
      </c>
      <c r="F98" s="181">
        <v>95</v>
      </c>
      <c r="G98" s="181">
        <v>95</v>
      </c>
      <c r="H98" s="181"/>
      <c r="I98" s="195">
        <v>95</v>
      </c>
      <c r="J98" s="195">
        <v>0</v>
      </c>
      <c r="K98" s="177">
        <f t="shared" si="10"/>
        <v>95</v>
      </c>
      <c r="L98" s="192">
        <f t="shared" si="11"/>
        <v>0</v>
      </c>
      <c r="M98" s="194"/>
      <c r="N98" s="195"/>
      <c r="O98" s="194"/>
      <c r="P98" s="194"/>
      <c r="Q98" s="194"/>
      <c r="R98" s="194"/>
      <c r="S98" s="194"/>
      <c r="T98" s="194"/>
      <c r="U98" s="194"/>
      <c r="V98" s="194"/>
      <c r="W98" s="194"/>
      <c r="X98" s="194"/>
      <c r="Y98" s="177">
        <v>300</v>
      </c>
      <c r="Z98" s="195">
        <v>0</v>
      </c>
      <c r="AA98" s="195">
        <v>95</v>
      </c>
      <c r="AB98" s="177">
        <f t="shared" si="12"/>
        <v>0</v>
      </c>
      <c r="AC98" s="177">
        <v>70</v>
      </c>
      <c r="AD98" s="195">
        <v>0</v>
      </c>
      <c r="AE98" s="195">
        <v>95</v>
      </c>
      <c r="AF98" s="177">
        <f t="shared" si="13"/>
        <v>0</v>
      </c>
      <c r="AG98" s="177">
        <f t="shared" si="14"/>
        <v>0</v>
      </c>
      <c r="AH98" s="212" t="s">
        <v>494</v>
      </c>
    </row>
    <row r="99" spans="1:34" s="164" customFormat="1" ht="21" customHeight="1">
      <c r="A99" s="177">
        <v>96</v>
      </c>
      <c r="B99" s="178" t="s">
        <v>60</v>
      </c>
      <c r="C99" s="179" t="s">
        <v>495</v>
      </c>
      <c r="D99" s="180" t="s">
        <v>496</v>
      </c>
      <c r="E99" s="181">
        <v>13709492810</v>
      </c>
      <c r="F99" s="181">
        <v>101</v>
      </c>
      <c r="G99" s="181"/>
      <c r="H99" s="181">
        <v>101</v>
      </c>
      <c r="I99" s="195">
        <v>101</v>
      </c>
      <c r="J99" s="195">
        <v>101</v>
      </c>
      <c r="K99" s="177">
        <f t="shared" si="10"/>
        <v>0</v>
      </c>
      <c r="L99" s="192">
        <f t="shared" si="11"/>
        <v>101</v>
      </c>
      <c r="M99" s="194"/>
      <c r="N99" s="195">
        <v>101</v>
      </c>
      <c r="O99" s="193"/>
      <c r="P99" s="193"/>
      <c r="Q99" s="193"/>
      <c r="R99" s="193"/>
      <c r="S99" s="193"/>
      <c r="T99" s="193"/>
      <c r="U99" s="193"/>
      <c r="V99" s="193"/>
      <c r="W99" s="193"/>
      <c r="X99" s="193"/>
      <c r="Y99" s="177">
        <v>300</v>
      </c>
      <c r="Z99" s="195">
        <v>101</v>
      </c>
      <c r="AA99" s="195">
        <v>101</v>
      </c>
      <c r="AB99" s="177">
        <f t="shared" si="12"/>
        <v>30300</v>
      </c>
      <c r="AC99" s="177">
        <v>70</v>
      </c>
      <c r="AD99" s="195">
        <v>101</v>
      </c>
      <c r="AE99" s="195">
        <v>101</v>
      </c>
      <c r="AF99" s="177">
        <f t="shared" si="13"/>
        <v>7070</v>
      </c>
      <c r="AG99" s="177">
        <f t="shared" si="14"/>
        <v>37370</v>
      </c>
      <c r="AH99" s="206"/>
    </row>
    <row r="100" spans="1:34" s="164" customFormat="1" ht="21" customHeight="1">
      <c r="A100" s="177">
        <v>97</v>
      </c>
      <c r="B100" s="178" t="s">
        <v>60</v>
      </c>
      <c r="C100" s="179" t="s">
        <v>497</v>
      </c>
      <c r="D100" s="180" t="s">
        <v>498</v>
      </c>
      <c r="E100" s="181">
        <v>15023993448</v>
      </c>
      <c r="F100" s="181">
        <v>370</v>
      </c>
      <c r="G100" s="181"/>
      <c r="H100" s="181">
        <v>370</v>
      </c>
      <c r="I100" s="195">
        <v>370</v>
      </c>
      <c r="J100" s="195">
        <v>370</v>
      </c>
      <c r="K100" s="177">
        <f t="shared" si="10"/>
        <v>0</v>
      </c>
      <c r="L100" s="192">
        <f t="shared" si="11"/>
        <v>370</v>
      </c>
      <c r="M100" s="194"/>
      <c r="N100" s="195">
        <v>370</v>
      </c>
      <c r="O100" s="193"/>
      <c r="P100" s="193"/>
      <c r="Q100" s="193"/>
      <c r="R100" s="193"/>
      <c r="S100" s="193"/>
      <c r="T100" s="193"/>
      <c r="U100" s="193"/>
      <c r="V100" s="193"/>
      <c r="W100" s="193"/>
      <c r="X100" s="193"/>
      <c r="Y100" s="177">
        <v>300</v>
      </c>
      <c r="Z100" s="195">
        <v>370</v>
      </c>
      <c r="AA100" s="195">
        <v>370</v>
      </c>
      <c r="AB100" s="177">
        <f t="shared" si="12"/>
        <v>111000</v>
      </c>
      <c r="AC100" s="177">
        <v>70</v>
      </c>
      <c r="AD100" s="177">
        <v>0</v>
      </c>
      <c r="AE100" s="177">
        <v>0</v>
      </c>
      <c r="AF100" s="177">
        <f t="shared" si="13"/>
        <v>0</v>
      </c>
      <c r="AG100" s="177">
        <f t="shared" si="14"/>
        <v>111000</v>
      </c>
      <c r="AH100" s="206"/>
    </row>
    <row r="101" spans="1:34" s="164" customFormat="1" ht="21" customHeight="1">
      <c r="A101" s="177">
        <v>98</v>
      </c>
      <c r="B101" s="178" t="s">
        <v>60</v>
      </c>
      <c r="C101" s="179" t="s">
        <v>499</v>
      </c>
      <c r="D101" s="180" t="s">
        <v>500</v>
      </c>
      <c r="E101" s="181">
        <v>13658291999</v>
      </c>
      <c r="F101" s="181">
        <v>100</v>
      </c>
      <c r="G101" s="181"/>
      <c r="H101" s="181">
        <v>100</v>
      </c>
      <c r="I101" s="195">
        <v>100</v>
      </c>
      <c r="J101" s="195">
        <v>100</v>
      </c>
      <c r="K101" s="177">
        <f aca="true" t="shared" si="15" ref="K101:K132">I101-J101</f>
        <v>0</v>
      </c>
      <c r="L101" s="192">
        <f aca="true" t="shared" si="16" ref="L101:L126">M101+N101+O101+P101+Q101+R101+S101+T101+U101+V101+W101+X101</f>
        <v>100</v>
      </c>
      <c r="M101" s="194"/>
      <c r="N101" s="195">
        <v>100</v>
      </c>
      <c r="O101" s="193"/>
      <c r="P101" s="193"/>
      <c r="Q101" s="193"/>
      <c r="R101" s="193"/>
      <c r="S101" s="193"/>
      <c r="T101" s="193"/>
      <c r="U101" s="193"/>
      <c r="V101" s="193"/>
      <c r="W101" s="193"/>
      <c r="X101" s="193"/>
      <c r="Y101" s="177">
        <v>300</v>
      </c>
      <c r="Z101" s="195">
        <v>0</v>
      </c>
      <c r="AA101" s="195">
        <v>100</v>
      </c>
      <c r="AB101" s="177">
        <f aca="true" t="shared" si="17" ref="AB101:AB132">Y101*Z101</f>
        <v>0</v>
      </c>
      <c r="AC101" s="177">
        <v>70</v>
      </c>
      <c r="AD101" s="195">
        <v>100</v>
      </c>
      <c r="AE101" s="195">
        <v>100</v>
      </c>
      <c r="AF101" s="177">
        <f aca="true" t="shared" si="18" ref="AF101:AF132">AC101*AD101</f>
        <v>7000</v>
      </c>
      <c r="AG101" s="177">
        <f aca="true" t="shared" si="19" ref="AG101:AG132">AB101+AF101</f>
        <v>7000</v>
      </c>
      <c r="AH101" s="207" t="s">
        <v>357</v>
      </c>
    </row>
    <row r="102" spans="1:34" s="164" customFormat="1" ht="21" customHeight="1">
      <c r="A102" s="177">
        <v>99</v>
      </c>
      <c r="B102" s="178" t="s">
        <v>60</v>
      </c>
      <c r="C102" s="179" t="s">
        <v>61</v>
      </c>
      <c r="D102" s="180" t="s">
        <v>501</v>
      </c>
      <c r="E102" s="181">
        <v>13896838009</v>
      </c>
      <c r="F102" s="181">
        <v>367.52</v>
      </c>
      <c r="G102" s="181"/>
      <c r="H102" s="181">
        <v>367.52</v>
      </c>
      <c r="I102" s="195">
        <v>367.52</v>
      </c>
      <c r="J102" s="195">
        <v>275.88</v>
      </c>
      <c r="K102" s="177">
        <f t="shared" si="15"/>
        <v>91.63999999999999</v>
      </c>
      <c r="L102" s="192">
        <f t="shared" si="16"/>
        <v>275.88</v>
      </c>
      <c r="M102" s="194"/>
      <c r="N102" s="195">
        <v>275.88</v>
      </c>
      <c r="O102" s="193"/>
      <c r="P102" s="193"/>
      <c r="Q102" s="193"/>
      <c r="R102" s="193"/>
      <c r="S102" s="193"/>
      <c r="T102" s="193"/>
      <c r="U102" s="193"/>
      <c r="V102" s="193"/>
      <c r="W102" s="193"/>
      <c r="X102" s="193"/>
      <c r="Y102" s="177">
        <v>300</v>
      </c>
      <c r="Z102" s="195">
        <v>275.88</v>
      </c>
      <c r="AA102" s="195">
        <v>367.52</v>
      </c>
      <c r="AB102" s="177">
        <f t="shared" si="17"/>
        <v>82764</v>
      </c>
      <c r="AC102" s="177">
        <v>70</v>
      </c>
      <c r="AD102" s="195">
        <v>275.88</v>
      </c>
      <c r="AE102" s="195">
        <v>367.52</v>
      </c>
      <c r="AF102" s="177">
        <f t="shared" si="18"/>
        <v>19311.6</v>
      </c>
      <c r="AG102" s="177">
        <f t="shared" si="19"/>
        <v>102075.6</v>
      </c>
      <c r="AH102" s="206"/>
    </row>
    <row r="103" spans="1:34" s="164" customFormat="1" ht="21" customHeight="1">
      <c r="A103" s="177">
        <v>100</v>
      </c>
      <c r="B103" s="178" t="s">
        <v>60</v>
      </c>
      <c r="C103" s="179" t="s">
        <v>502</v>
      </c>
      <c r="D103" s="180" t="s">
        <v>503</v>
      </c>
      <c r="E103" s="181">
        <v>15823608819</v>
      </c>
      <c r="F103" s="181">
        <v>130.23</v>
      </c>
      <c r="G103" s="181"/>
      <c r="H103" s="181">
        <v>130.23</v>
      </c>
      <c r="I103" s="195">
        <v>130.23</v>
      </c>
      <c r="J103" s="195">
        <v>111.89</v>
      </c>
      <c r="K103" s="177">
        <f t="shared" si="15"/>
        <v>18.33999999999999</v>
      </c>
      <c r="L103" s="192">
        <f t="shared" si="16"/>
        <v>111.89</v>
      </c>
      <c r="M103" s="194"/>
      <c r="N103" s="193">
        <v>111.89</v>
      </c>
      <c r="O103" s="193"/>
      <c r="P103" s="193"/>
      <c r="Q103" s="193"/>
      <c r="R103" s="193"/>
      <c r="S103" s="193"/>
      <c r="T103" s="193"/>
      <c r="U103" s="193"/>
      <c r="V103" s="193"/>
      <c r="W103" s="193"/>
      <c r="X103" s="193"/>
      <c r="Y103" s="177">
        <v>300</v>
      </c>
      <c r="Z103" s="177">
        <v>111.89</v>
      </c>
      <c r="AA103" s="177">
        <v>130.23</v>
      </c>
      <c r="AB103" s="177">
        <f t="shared" si="17"/>
        <v>33567</v>
      </c>
      <c r="AC103" s="177">
        <v>70</v>
      </c>
      <c r="AD103" s="177">
        <v>111.89</v>
      </c>
      <c r="AE103" s="177">
        <v>130.23</v>
      </c>
      <c r="AF103" s="177">
        <f t="shared" si="18"/>
        <v>7832.3</v>
      </c>
      <c r="AG103" s="177">
        <f t="shared" si="19"/>
        <v>41399.3</v>
      </c>
      <c r="AH103" s="206"/>
    </row>
    <row r="104" spans="1:34" s="164" customFormat="1" ht="21" customHeight="1">
      <c r="A104" s="177">
        <v>101</v>
      </c>
      <c r="B104" s="178" t="s">
        <v>60</v>
      </c>
      <c r="C104" s="179" t="s">
        <v>504</v>
      </c>
      <c r="D104" s="180" t="s">
        <v>496</v>
      </c>
      <c r="E104" s="181">
        <v>17323471706</v>
      </c>
      <c r="F104" s="181">
        <v>100</v>
      </c>
      <c r="G104" s="181"/>
      <c r="H104" s="181">
        <v>100</v>
      </c>
      <c r="I104" s="195">
        <v>100</v>
      </c>
      <c r="J104" s="195">
        <v>72</v>
      </c>
      <c r="K104" s="177">
        <f t="shared" si="15"/>
        <v>28</v>
      </c>
      <c r="L104" s="192">
        <f t="shared" si="16"/>
        <v>72</v>
      </c>
      <c r="M104" s="194"/>
      <c r="N104" s="195">
        <v>72</v>
      </c>
      <c r="O104" s="193"/>
      <c r="P104" s="193"/>
      <c r="Q104" s="193"/>
      <c r="R104" s="193"/>
      <c r="S104" s="193"/>
      <c r="T104" s="193"/>
      <c r="U104" s="193"/>
      <c r="V104" s="193"/>
      <c r="W104" s="193"/>
      <c r="X104" s="193"/>
      <c r="Y104" s="177">
        <v>300</v>
      </c>
      <c r="Z104" s="195">
        <v>72</v>
      </c>
      <c r="AA104" s="195">
        <v>100</v>
      </c>
      <c r="AB104" s="177">
        <f t="shared" si="17"/>
        <v>21600</v>
      </c>
      <c r="AC104" s="177">
        <v>70</v>
      </c>
      <c r="AD104" s="195">
        <v>72</v>
      </c>
      <c r="AE104" s="195">
        <v>100</v>
      </c>
      <c r="AF104" s="177">
        <f t="shared" si="18"/>
        <v>5040</v>
      </c>
      <c r="AG104" s="177">
        <f t="shared" si="19"/>
        <v>26640</v>
      </c>
      <c r="AH104" s="206"/>
    </row>
    <row r="105" spans="1:34" s="164" customFormat="1" ht="21" customHeight="1">
      <c r="A105" s="177">
        <v>102</v>
      </c>
      <c r="B105" s="178" t="s">
        <v>60</v>
      </c>
      <c r="C105" s="179" t="s">
        <v>505</v>
      </c>
      <c r="D105" s="180" t="s">
        <v>67</v>
      </c>
      <c r="E105" s="181">
        <v>13310297128</v>
      </c>
      <c r="F105" s="181">
        <v>92</v>
      </c>
      <c r="G105" s="181"/>
      <c r="H105" s="181">
        <v>92</v>
      </c>
      <c r="I105" s="195">
        <v>92</v>
      </c>
      <c r="J105" s="195">
        <v>92</v>
      </c>
      <c r="K105" s="177">
        <f t="shared" si="15"/>
        <v>0</v>
      </c>
      <c r="L105" s="192">
        <f t="shared" si="16"/>
        <v>92</v>
      </c>
      <c r="M105" s="194"/>
      <c r="N105" s="195">
        <v>92</v>
      </c>
      <c r="O105" s="193"/>
      <c r="P105" s="193"/>
      <c r="Q105" s="193"/>
      <c r="R105" s="193"/>
      <c r="S105" s="193"/>
      <c r="T105" s="193"/>
      <c r="U105" s="193"/>
      <c r="V105" s="193"/>
      <c r="W105" s="193"/>
      <c r="X105" s="193"/>
      <c r="Y105" s="177">
        <v>300</v>
      </c>
      <c r="Z105" s="195">
        <v>92</v>
      </c>
      <c r="AA105" s="195">
        <v>92</v>
      </c>
      <c r="AB105" s="177">
        <f t="shared" si="17"/>
        <v>27600</v>
      </c>
      <c r="AC105" s="177">
        <v>70</v>
      </c>
      <c r="AD105" s="195">
        <v>92</v>
      </c>
      <c r="AE105" s="195">
        <v>92</v>
      </c>
      <c r="AF105" s="177">
        <f t="shared" si="18"/>
        <v>6440</v>
      </c>
      <c r="AG105" s="177">
        <f t="shared" si="19"/>
        <v>34040</v>
      </c>
      <c r="AH105" s="206"/>
    </row>
    <row r="106" spans="1:34" s="164" customFormat="1" ht="21" customHeight="1">
      <c r="A106" s="177">
        <v>103</v>
      </c>
      <c r="B106" s="178" t="s">
        <v>60</v>
      </c>
      <c r="C106" s="179" t="s">
        <v>506</v>
      </c>
      <c r="D106" s="180" t="s">
        <v>507</v>
      </c>
      <c r="E106" s="181">
        <v>13067598468</v>
      </c>
      <c r="F106" s="181">
        <v>90</v>
      </c>
      <c r="G106" s="181"/>
      <c r="H106" s="181">
        <v>90</v>
      </c>
      <c r="I106" s="195">
        <v>90</v>
      </c>
      <c r="J106" s="195">
        <v>72</v>
      </c>
      <c r="K106" s="177">
        <f t="shared" si="15"/>
        <v>18</v>
      </c>
      <c r="L106" s="192">
        <f t="shared" si="16"/>
        <v>72</v>
      </c>
      <c r="M106" s="194"/>
      <c r="N106" s="195">
        <v>72</v>
      </c>
      <c r="O106" s="193"/>
      <c r="P106" s="193"/>
      <c r="Q106" s="193"/>
      <c r="R106" s="193"/>
      <c r="S106" s="193"/>
      <c r="T106" s="193"/>
      <c r="U106" s="193"/>
      <c r="V106" s="193"/>
      <c r="W106" s="193"/>
      <c r="X106" s="193"/>
      <c r="Y106" s="177">
        <v>300</v>
      </c>
      <c r="Z106" s="195">
        <v>72</v>
      </c>
      <c r="AA106" s="195">
        <v>90</v>
      </c>
      <c r="AB106" s="177">
        <f t="shared" si="17"/>
        <v>21600</v>
      </c>
      <c r="AC106" s="177">
        <v>70</v>
      </c>
      <c r="AD106" s="195">
        <v>0</v>
      </c>
      <c r="AE106" s="195">
        <v>0</v>
      </c>
      <c r="AF106" s="177">
        <f t="shared" si="18"/>
        <v>0</v>
      </c>
      <c r="AG106" s="177">
        <f t="shared" si="19"/>
        <v>21600</v>
      </c>
      <c r="AH106" s="206"/>
    </row>
    <row r="107" spans="1:34" s="164" customFormat="1" ht="21" customHeight="1">
      <c r="A107" s="177">
        <v>104</v>
      </c>
      <c r="B107" s="178" t="s">
        <v>253</v>
      </c>
      <c r="C107" s="179" t="s">
        <v>508</v>
      </c>
      <c r="D107" s="180" t="s">
        <v>509</v>
      </c>
      <c r="E107" s="181">
        <v>13594960098</v>
      </c>
      <c r="F107" s="181">
        <v>156.98</v>
      </c>
      <c r="G107" s="181"/>
      <c r="H107" s="181">
        <v>156.98</v>
      </c>
      <c r="I107" s="195">
        <v>156.98</v>
      </c>
      <c r="J107" s="195">
        <v>147.05</v>
      </c>
      <c r="K107" s="177">
        <f t="shared" si="15"/>
        <v>9.929999999999978</v>
      </c>
      <c r="L107" s="192">
        <f t="shared" si="16"/>
        <v>147.05</v>
      </c>
      <c r="M107" s="194"/>
      <c r="N107" s="195">
        <v>147.05</v>
      </c>
      <c r="O107" s="194"/>
      <c r="P107" s="194"/>
      <c r="Q107" s="194"/>
      <c r="R107" s="194"/>
      <c r="S107" s="194"/>
      <c r="T107" s="194"/>
      <c r="U107" s="194"/>
      <c r="V107" s="194"/>
      <c r="W107" s="194"/>
      <c r="X107" s="194"/>
      <c r="Y107" s="177">
        <v>300</v>
      </c>
      <c r="Z107" s="195">
        <v>147.05</v>
      </c>
      <c r="AA107" s="194">
        <v>156.98</v>
      </c>
      <c r="AB107" s="177">
        <f t="shared" si="17"/>
        <v>44115</v>
      </c>
      <c r="AC107" s="177">
        <v>70</v>
      </c>
      <c r="AD107" s="195">
        <v>147.05</v>
      </c>
      <c r="AE107" s="194">
        <v>155.85</v>
      </c>
      <c r="AF107" s="177">
        <f t="shared" si="18"/>
        <v>10293.5</v>
      </c>
      <c r="AG107" s="177">
        <f t="shared" si="19"/>
        <v>54408.5</v>
      </c>
      <c r="AH107" s="209"/>
    </row>
    <row r="108" spans="1:34" s="164" customFormat="1" ht="21" customHeight="1">
      <c r="A108" s="177">
        <v>105</v>
      </c>
      <c r="B108" s="178" t="s">
        <v>253</v>
      </c>
      <c r="C108" s="179" t="s">
        <v>510</v>
      </c>
      <c r="D108" s="180" t="s">
        <v>511</v>
      </c>
      <c r="E108" s="181">
        <v>18717085135</v>
      </c>
      <c r="F108" s="181">
        <v>149.54</v>
      </c>
      <c r="G108" s="181"/>
      <c r="H108" s="181">
        <v>149.54</v>
      </c>
      <c r="I108" s="195">
        <v>149.54</v>
      </c>
      <c r="J108" s="195">
        <v>121.45</v>
      </c>
      <c r="K108" s="177">
        <f t="shared" si="15"/>
        <v>28.08999999999999</v>
      </c>
      <c r="L108" s="192">
        <f t="shared" si="16"/>
        <v>121.44999999999999</v>
      </c>
      <c r="M108" s="194">
        <v>67.16</v>
      </c>
      <c r="N108" s="194">
        <v>54.29</v>
      </c>
      <c r="O108" s="194"/>
      <c r="P108" s="194"/>
      <c r="Q108" s="194"/>
      <c r="R108" s="194"/>
      <c r="S108" s="194"/>
      <c r="T108" s="194"/>
      <c r="U108" s="194"/>
      <c r="V108" s="194"/>
      <c r="W108" s="194"/>
      <c r="X108" s="194"/>
      <c r="Y108" s="177">
        <v>300</v>
      </c>
      <c r="Z108" s="195">
        <v>121.45</v>
      </c>
      <c r="AA108" s="195">
        <v>149.54</v>
      </c>
      <c r="AB108" s="177">
        <f t="shared" si="17"/>
        <v>36435</v>
      </c>
      <c r="AC108" s="177">
        <v>70</v>
      </c>
      <c r="AD108" s="195">
        <v>121.45</v>
      </c>
      <c r="AE108" s="195">
        <v>149</v>
      </c>
      <c r="AF108" s="177">
        <f t="shared" si="18"/>
        <v>8501.5</v>
      </c>
      <c r="AG108" s="177">
        <f t="shared" si="19"/>
        <v>44936.5</v>
      </c>
      <c r="AH108" s="209"/>
    </row>
    <row r="109" spans="1:34" s="164" customFormat="1" ht="21" customHeight="1">
      <c r="A109" s="177">
        <v>106</v>
      </c>
      <c r="B109" s="178" t="s">
        <v>253</v>
      </c>
      <c r="C109" s="179" t="s">
        <v>512</v>
      </c>
      <c r="D109" s="180" t="s">
        <v>513</v>
      </c>
      <c r="E109" s="181">
        <v>19823020191</v>
      </c>
      <c r="F109" s="181">
        <v>73</v>
      </c>
      <c r="G109" s="181">
        <v>12</v>
      </c>
      <c r="H109" s="181">
        <v>61</v>
      </c>
      <c r="I109" s="195">
        <v>73</v>
      </c>
      <c r="J109" s="195">
        <v>57.08</v>
      </c>
      <c r="K109" s="177">
        <f t="shared" si="15"/>
        <v>15.920000000000002</v>
      </c>
      <c r="L109" s="192">
        <f t="shared" si="16"/>
        <v>57.08</v>
      </c>
      <c r="M109" s="194"/>
      <c r="N109" s="195">
        <v>57.08</v>
      </c>
      <c r="O109" s="194"/>
      <c r="P109" s="194"/>
      <c r="Q109" s="194"/>
      <c r="R109" s="194"/>
      <c r="S109" s="194"/>
      <c r="T109" s="194"/>
      <c r="U109" s="194"/>
      <c r="V109" s="194"/>
      <c r="W109" s="194"/>
      <c r="X109" s="194"/>
      <c r="Y109" s="177">
        <v>300</v>
      </c>
      <c r="Z109" s="195">
        <v>57.08</v>
      </c>
      <c r="AA109" s="195">
        <v>73</v>
      </c>
      <c r="AB109" s="177">
        <f t="shared" si="17"/>
        <v>17124</v>
      </c>
      <c r="AC109" s="177">
        <v>70</v>
      </c>
      <c r="AD109" s="195">
        <v>57.08</v>
      </c>
      <c r="AE109" s="195">
        <v>73</v>
      </c>
      <c r="AF109" s="177">
        <f t="shared" si="18"/>
        <v>3995.6</v>
      </c>
      <c r="AG109" s="177">
        <f t="shared" si="19"/>
        <v>21119.6</v>
      </c>
      <c r="AH109" s="209"/>
    </row>
    <row r="110" spans="1:34" s="164" customFormat="1" ht="21" customHeight="1">
      <c r="A110" s="177">
        <v>107</v>
      </c>
      <c r="B110" s="178" t="s">
        <v>253</v>
      </c>
      <c r="C110" s="179" t="s">
        <v>514</v>
      </c>
      <c r="D110" s="180" t="s">
        <v>515</v>
      </c>
      <c r="E110" s="181">
        <v>17323806829</v>
      </c>
      <c r="F110" s="181">
        <v>360</v>
      </c>
      <c r="G110" s="181"/>
      <c r="H110" s="181">
        <v>360</v>
      </c>
      <c r="I110" s="195">
        <v>360</v>
      </c>
      <c r="J110" s="195">
        <v>277.6</v>
      </c>
      <c r="K110" s="177">
        <f t="shared" si="15"/>
        <v>82.39999999999998</v>
      </c>
      <c r="L110" s="192">
        <f t="shared" si="16"/>
        <v>277.6</v>
      </c>
      <c r="M110" s="194"/>
      <c r="N110" s="195">
        <v>277.6</v>
      </c>
      <c r="O110" s="194"/>
      <c r="P110" s="194"/>
      <c r="Q110" s="194"/>
      <c r="R110" s="194"/>
      <c r="S110" s="194"/>
      <c r="T110" s="194"/>
      <c r="U110" s="194"/>
      <c r="V110" s="194"/>
      <c r="W110" s="194"/>
      <c r="X110" s="194"/>
      <c r="Y110" s="177">
        <v>300</v>
      </c>
      <c r="Z110" s="195">
        <v>277.6</v>
      </c>
      <c r="AA110" s="195">
        <v>360</v>
      </c>
      <c r="AB110" s="177">
        <f t="shared" si="17"/>
        <v>83280</v>
      </c>
      <c r="AC110" s="177">
        <v>70</v>
      </c>
      <c r="AD110" s="195">
        <v>0</v>
      </c>
      <c r="AE110" s="195">
        <v>0</v>
      </c>
      <c r="AF110" s="177">
        <f t="shared" si="18"/>
        <v>0</v>
      </c>
      <c r="AG110" s="177">
        <f t="shared" si="19"/>
        <v>83280</v>
      </c>
      <c r="AH110" s="209"/>
    </row>
    <row r="111" spans="1:34" s="164" customFormat="1" ht="21" customHeight="1">
      <c r="A111" s="177">
        <v>108</v>
      </c>
      <c r="B111" s="178" t="s">
        <v>303</v>
      </c>
      <c r="C111" s="179" t="s">
        <v>516</v>
      </c>
      <c r="D111" s="180" t="s">
        <v>517</v>
      </c>
      <c r="E111" s="181">
        <v>15723693732</v>
      </c>
      <c r="F111" s="181">
        <v>200</v>
      </c>
      <c r="G111" s="181"/>
      <c r="H111" s="181">
        <v>200</v>
      </c>
      <c r="I111" s="195">
        <v>200</v>
      </c>
      <c r="J111" s="195">
        <v>141.2</v>
      </c>
      <c r="K111" s="177">
        <f t="shared" si="15"/>
        <v>58.80000000000001</v>
      </c>
      <c r="L111" s="192">
        <f t="shared" si="16"/>
        <v>141.2</v>
      </c>
      <c r="M111" s="194"/>
      <c r="N111" s="193">
        <v>141.2</v>
      </c>
      <c r="O111" s="193"/>
      <c r="P111" s="193"/>
      <c r="Q111" s="193"/>
      <c r="R111" s="193"/>
      <c r="S111" s="193"/>
      <c r="T111" s="193"/>
      <c r="U111" s="193"/>
      <c r="V111" s="193"/>
      <c r="W111" s="193"/>
      <c r="X111" s="193"/>
      <c r="Y111" s="177">
        <v>300</v>
      </c>
      <c r="Z111" s="177">
        <v>0</v>
      </c>
      <c r="AA111" s="177">
        <v>200</v>
      </c>
      <c r="AB111" s="177">
        <f t="shared" si="17"/>
        <v>0</v>
      </c>
      <c r="AC111" s="177">
        <v>70</v>
      </c>
      <c r="AD111" s="177">
        <v>141.2</v>
      </c>
      <c r="AE111" s="177">
        <v>200</v>
      </c>
      <c r="AF111" s="177">
        <f t="shared" si="18"/>
        <v>9884</v>
      </c>
      <c r="AG111" s="177">
        <f t="shared" si="19"/>
        <v>9884</v>
      </c>
      <c r="AH111" s="207" t="s">
        <v>357</v>
      </c>
    </row>
    <row r="112" spans="1:34" s="164" customFormat="1" ht="21" customHeight="1">
      <c r="A112" s="177">
        <v>109</v>
      </c>
      <c r="B112" s="178" t="s">
        <v>303</v>
      </c>
      <c r="C112" s="179" t="s">
        <v>518</v>
      </c>
      <c r="D112" s="180" t="s">
        <v>519</v>
      </c>
      <c r="E112" s="181">
        <v>15923773918</v>
      </c>
      <c r="F112" s="181">
        <v>157</v>
      </c>
      <c r="G112" s="181"/>
      <c r="H112" s="181">
        <v>157</v>
      </c>
      <c r="I112" s="195">
        <v>157</v>
      </c>
      <c r="J112" s="195">
        <v>153.09</v>
      </c>
      <c r="K112" s="177">
        <f t="shared" si="15"/>
        <v>3.9099999999999966</v>
      </c>
      <c r="L112" s="192">
        <f t="shared" si="16"/>
        <v>153.09</v>
      </c>
      <c r="M112" s="194"/>
      <c r="N112" s="195">
        <v>153.09</v>
      </c>
      <c r="O112" s="193"/>
      <c r="P112" s="193"/>
      <c r="Q112" s="193"/>
      <c r="R112" s="193"/>
      <c r="S112" s="193"/>
      <c r="T112" s="193"/>
      <c r="U112" s="193"/>
      <c r="V112" s="193"/>
      <c r="W112" s="193"/>
      <c r="X112" s="193"/>
      <c r="Y112" s="177">
        <v>300</v>
      </c>
      <c r="Z112" s="195">
        <v>153.09</v>
      </c>
      <c r="AA112" s="195">
        <v>157</v>
      </c>
      <c r="AB112" s="177">
        <f t="shared" si="17"/>
        <v>45927</v>
      </c>
      <c r="AC112" s="177">
        <v>70</v>
      </c>
      <c r="AD112" s="195">
        <v>153.09</v>
      </c>
      <c r="AE112" s="195">
        <v>157</v>
      </c>
      <c r="AF112" s="177">
        <f t="shared" si="18"/>
        <v>10716.300000000001</v>
      </c>
      <c r="AG112" s="177">
        <f t="shared" si="19"/>
        <v>56643.3</v>
      </c>
      <c r="AH112" s="206"/>
    </row>
    <row r="113" spans="1:34" s="164" customFormat="1" ht="21" customHeight="1">
      <c r="A113" s="177">
        <v>110</v>
      </c>
      <c r="B113" s="178" t="s">
        <v>303</v>
      </c>
      <c r="C113" s="179" t="s">
        <v>520</v>
      </c>
      <c r="D113" s="180" t="s">
        <v>521</v>
      </c>
      <c r="E113" s="181">
        <v>13452262799</v>
      </c>
      <c r="F113" s="181">
        <v>106</v>
      </c>
      <c r="G113" s="181"/>
      <c r="H113" s="181">
        <v>106</v>
      </c>
      <c r="I113" s="195">
        <v>50</v>
      </c>
      <c r="J113" s="195">
        <v>50</v>
      </c>
      <c r="K113" s="177">
        <f t="shared" si="15"/>
        <v>0</v>
      </c>
      <c r="L113" s="192">
        <f t="shared" si="16"/>
        <v>50</v>
      </c>
      <c r="M113" s="194"/>
      <c r="N113" s="195">
        <v>50</v>
      </c>
      <c r="O113" s="193"/>
      <c r="P113" s="193"/>
      <c r="Q113" s="193"/>
      <c r="R113" s="193"/>
      <c r="S113" s="193"/>
      <c r="T113" s="193"/>
      <c r="U113" s="193"/>
      <c r="V113" s="193"/>
      <c r="W113" s="193"/>
      <c r="X113" s="193"/>
      <c r="Y113" s="177">
        <v>300</v>
      </c>
      <c r="Z113" s="195">
        <v>50</v>
      </c>
      <c r="AA113" s="195">
        <v>50</v>
      </c>
      <c r="AB113" s="177">
        <f t="shared" si="17"/>
        <v>15000</v>
      </c>
      <c r="AC113" s="177">
        <v>70</v>
      </c>
      <c r="AD113" s="195">
        <v>50</v>
      </c>
      <c r="AE113" s="195">
        <v>50</v>
      </c>
      <c r="AF113" s="177">
        <f t="shared" si="18"/>
        <v>3500</v>
      </c>
      <c r="AG113" s="177">
        <f t="shared" si="19"/>
        <v>18500</v>
      </c>
      <c r="AH113" s="206"/>
    </row>
    <row r="114" spans="1:34" s="164" customFormat="1" ht="21" customHeight="1">
      <c r="A114" s="177">
        <v>111</v>
      </c>
      <c r="B114" s="178" t="s">
        <v>196</v>
      </c>
      <c r="C114" s="178" t="s">
        <v>522</v>
      </c>
      <c r="D114" s="184" t="s">
        <v>523</v>
      </c>
      <c r="E114" s="184">
        <v>13996987017</v>
      </c>
      <c r="F114" s="184">
        <v>150.38</v>
      </c>
      <c r="G114" s="184"/>
      <c r="H114" s="184">
        <v>150.38</v>
      </c>
      <c r="I114" s="195">
        <v>150.38</v>
      </c>
      <c r="J114" s="195">
        <v>107.12</v>
      </c>
      <c r="K114" s="177">
        <f t="shared" si="15"/>
        <v>43.25999999999999</v>
      </c>
      <c r="L114" s="192">
        <f t="shared" si="16"/>
        <v>107.12</v>
      </c>
      <c r="M114" s="194"/>
      <c r="N114" s="195">
        <v>107.12</v>
      </c>
      <c r="O114" s="193"/>
      <c r="P114" s="193"/>
      <c r="Q114" s="193"/>
      <c r="R114" s="193"/>
      <c r="S114" s="193"/>
      <c r="T114" s="193"/>
      <c r="U114" s="193"/>
      <c r="V114" s="193"/>
      <c r="W114" s="193"/>
      <c r="X114" s="193"/>
      <c r="Y114" s="177">
        <v>300</v>
      </c>
      <c r="Z114" s="195">
        <v>107.12</v>
      </c>
      <c r="AA114" s="195">
        <v>150.38</v>
      </c>
      <c r="AB114" s="177">
        <f t="shared" si="17"/>
        <v>32136</v>
      </c>
      <c r="AC114" s="177">
        <v>70</v>
      </c>
      <c r="AD114" s="195">
        <v>107.12</v>
      </c>
      <c r="AE114" s="195">
        <v>150.38</v>
      </c>
      <c r="AF114" s="177">
        <f t="shared" si="18"/>
        <v>7498.400000000001</v>
      </c>
      <c r="AG114" s="177">
        <f t="shared" si="19"/>
        <v>39634.4</v>
      </c>
      <c r="AH114" s="206"/>
    </row>
    <row r="115" spans="1:34" s="164" customFormat="1" ht="21" customHeight="1">
      <c r="A115" s="177">
        <v>112</v>
      </c>
      <c r="B115" s="178" t="s">
        <v>196</v>
      </c>
      <c r="C115" s="178" t="s">
        <v>215</v>
      </c>
      <c r="D115" s="184" t="s">
        <v>217</v>
      </c>
      <c r="E115" s="184">
        <v>18325229936</v>
      </c>
      <c r="F115" s="184">
        <v>100</v>
      </c>
      <c r="G115" s="184"/>
      <c r="H115" s="184">
        <v>100</v>
      </c>
      <c r="I115" s="195">
        <v>60</v>
      </c>
      <c r="J115" s="195">
        <v>56.72</v>
      </c>
      <c r="K115" s="177">
        <f t="shared" si="15"/>
        <v>3.280000000000001</v>
      </c>
      <c r="L115" s="192">
        <f t="shared" si="16"/>
        <v>56.72</v>
      </c>
      <c r="M115" s="194"/>
      <c r="N115" s="195">
        <v>56.72</v>
      </c>
      <c r="O115" s="193"/>
      <c r="P115" s="193"/>
      <c r="Q115" s="193"/>
      <c r="R115" s="193"/>
      <c r="S115" s="193"/>
      <c r="T115" s="193"/>
      <c r="U115" s="193"/>
      <c r="V115" s="193"/>
      <c r="W115" s="193"/>
      <c r="X115" s="193"/>
      <c r="Y115" s="177">
        <v>300</v>
      </c>
      <c r="Z115" s="195">
        <v>56.72</v>
      </c>
      <c r="AA115" s="195">
        <v>60</v>
      </c>
      <c r="AB115" s="177">
        <f t="shared" si="17"/>
        <v>17016</v>
      </c>
      <c r="AC115" s="177">
        <v>70</v>
      </c>
      <c r="AD115" s="177">
        <v>0</v>
      </c>
      <c r="AE115" s="177">
        <v>0</v>
      </c>
      <c r="AF115" s="177">
        <f t="shared" si="18"/>
        <v>0</v>
      </c>
      <c r="AG115" s="177">
        <f t="shared" si="19"/>
        <v>17016</v>
      </c>
      <c r="AH115" s="206"/>
    </row>
    <row r="116" spans="1:34" s="164" customFormat="1" ht="21" customHeight="1">
      <c r="A116" s="177">
        <v>113</v>
      </c>
      <c r="B116" s="178" t="s">
        <v>196</v>
      </c>
      <c r="C116" s="178" t="s">
        <v>524</v>
      </c>
      <c r="D116" s="375" t="s">
        <v>525</v>
      </c>
      <c r="E116" s="184">
        <v>15823617483</v>
      </c>
      <c r="F116" s="184">
        <v>130</v>
      </c>
      <c r="G116" s="184"/>
      <c r="H116" s="184">
        <v>130</v>
      </c>
      <c r="I116" s="195">
        <v>105</v>
      </c>
      <c r="J116" s="195">
        <v>74.81</v>
      </c>
      <c r="K116" s="177">
        <f t="shared" si="15"/>
        <v>30.189999999999998</v>
      </c>
      <c r="L116" s="192">
        <f t="shared" si="16"/>
        <v>74.81</v>
      </c>
      <c r="M116" s="194">
        <v>50</v>
      </c>
      <c r="N116" s="193">
        <v>24.81</v>
      </c>
      <c r="O116" s="193"/>
      <c r="P116" s="193"/>
      <c r="Q116" s="193"/>
      <c r="R116" s="193"/>
      <c r="S116" s="193"/>
      <c r="T116" s="193"/>
      <c r="U116" s="193"/>
      <c r="V116" s="193"/>
      <c r="W116" s="193"/>
      <c r="X116" s="193"/>
      <c r="Y116" s="177">
        <v>300</v>
      </c>
      <c r="Z116" s="195">
        <v>74.81</v>
      </c>
      <c r="AA116" s="195">
        <v>105</v>
      </c>
      <c r="AB116" s="177">
        <f t="shared" si="17"/>
        <v>22443</v>
      </c>
      <c r="AC116" s="177">
        <v>70</v>
      </c>
      <c r="AD116" s="195">
        <v>74.81</v>
      </c>
      <c r="AE116" s="195">
        <v>130</v>
      </c>
      <c r="AF116" s="177">
        <f t="shared" si="18"/>
        <v>5236.7</v>
      </c>
      <c r="AG116" s="177">
        <f t="shared" si="19"/>
        <v>27679.7</v>
      </c>
      <c r="AH116" s="206"/>
    </row>
    <row r="117" spans="1:34" s="164" customFormat="1" ht="21" customHeight="1">
      <c r="A117" s="177">
        <v>114</v>
      </c>
      <c r="B117" s="178" t="s">
        <v>196</v>
      </c>
      <c r="C117" s="178" t="s">
        <v>526</v>
      </c>
      <c r="D117" s="375" t="s">
        <v>527</v>
      </c>
      <c r="E117" s="184">
        <v>17338610681</v>
      </c>
      <c r="F117" s="184">
        <v>60</v>
      </c>
      <c r="G117" s="184">
        <v>15</v>
      </c>
      <c r="H117" s="184">
        <v>45</v>
      </c>
      <c r="I117" s="195">
        <v>55</v>
      </c>
      <c r="J117" s="195">
        <v>55</v>
      </c>
      <c r="K117" s="177">
        <f t="shared" si="15"/>
        <v>0</v>
      </c>
      <c r="L117" s="192">
        <f t="shared" si="16"/>
        <v>55</v>
      </c>
      <c r="M117" s="194">
        <v>11</v>
      </c>
      <c r="N117" s="193">
        <v>44</v>
      </c>
      <c r="O117" s="193"/>
      <c r="P117" s="193"/>
      <c r="Q117" s="193"/>
      <c r="R117" s="193"/>
      <c r="S117" s="193"/>
      <c r="T117" s="193"/>
      <c r="U117" s="193"/>
      <c r="V117" s="193"/>
      <c r="W117" s="193"/>
      <c r="X117" s="193"/>
      <c r="Y117" s="177">
        <v>300</v>
      </c>
      <c r="Z117" s="193">
        <v>55</v>
      </c>
      <c r="AA117" s="193">
        <v>55</v>
      </c>
      <c r="AB117" s="177">
        <f t="shared" si="17"/>
        <v>16500</v>
      </c>
      <c r="AC117" s="177">
        <v>70</v>
      </c>
      <c r="AD117" s="193">
        <v>55</v>
      </c>
      <c r="AE117" s="193">
        <v>55</v>
      </c>
      <c r="AF117" s="177">
        <f t="shared" si="18"/>
        <v>3850</v>
      </c>
      <c r="AG117" s="177">
        <f t="shared" si="19"/>
        <v>20350</v>
      </c>
      <c r="AH117" s="206"/>
    </row>
    <row r="118" spans="1:34" s="164" customFormat="1" ht="21" customHeight="1">
      <c r="A118" s="177">
        <v>115</v>
      </c>
      <c r="B118" s="178" t="s">
        <v>196</v>
      </c>
      <c r="C118" s="178" t="s">
        <v>197</v>
      </c>
      <c r="D118" s="375" t="s">
        <v>199</v>
      </c>
      <c r="E118" s="184">
        <v>15023962505</v>
      </c>
      <c r="F118" s="184">
        <v>91.12</v>
      </c>
      <c r="G118" s="184">
        <v>6.2</v>
      </c>
      <c r="H118" s="184">
        <v>84.92</v>
      </c>
      <c r="I118" s="195">
        <v>81.72</v>
      </c>
      <c r="J118" s="195">
        <v>50.92</v>
      </c>
      <c r="K118" s="177">
        <f t="shared" si="15"/>
        <v>30.799999999999997</v>
      </c>
      <c r="L118" s="192">
        <f t="shared" si="16"/>
        <v>50.92</v>
      </c>
      <c r="M118" s="194"/>
      <c r="N118" s="195">
        <v>50.92</v>
      </c>
      <c r="O118" s="193"/>
      <c r="P118" s="193"/>
      <c r="Q118" s="193"/>
      <c r="R118" s="193"/>
      <c r="S118" s="193"/>
      <c r="T118" s="193"/>
      <c r="U118" s="193"/>
      <c r="V118" s="193"/>
      <c r="W118" s="193"/>
      <c r="X118" s="193"/>
      <c r="Y118" s="177">
        <v>300</v>
      </c>
      <c r="Z118" s="195">
        <v>50.92</v>
      </c>
      <c r="AA118" s="195">
        <v>81.72</v>
      </c>
      <c r="AB118" s="177">
        <f t="shared" si="17"/>
        <v>15276</v>
      </c>
      <c r="AC118" s="177">
        <v>70</v>
      </c>
      <c r="AD118" s="195">
        <v>50.92</v>
      </c>
      <c r="AE118" s="195">
        <v>81.72</v>
      </c>
      <c r="AF118" s="177">
        <f t="shared" si="18"/>
        <v>3564.4</v>
      </c>
      <c r="AG118" s="177">
        <f t="shared" si="19"/>
        <v>18840.4</v>
      </c>
      <c r="AH118" s="206"/>
    </row>
    <row r="119" spans="1:34" s="164" customFormat="1" ht="21" customHeight="1">
      <c r="A119" s="177">
        <v>116</v>
      </c>
      <c r="B119" s="178" t="s">
        <v>196</v>
      </c>
      <c r="C119" s="178" t="s">
        <v>207</v>
      </c>
      <c r="D119" s="375" t="s">
        <v>209</v>
      </c>
      <c r="E119" s="184">
        <v>15736615544</v>
      </c>
      <c r="F119" s="184">
        <v>230</v>
      </c>
      <c r="G119" s="184"/>
      <c r="H119" s="184">
        <v>230</v>
      </c>
      <c r="I119" s="195">
        <v>230</v>
      </c>
      <c r="J119" s="195">
        <v>209.52</v>
      </c>
      <c r="K119" s="177">
        <f t="shared" si="15"/>
        <v>20.47999999999999</v>
      </c>
      <c r="L119" s="192">
        <f t="shared" si="16"/>
        <v>209.52</v>
      </c>
      <c r="M119" s="194"/>
      <c r="N119" s="195">
        <v>209.52</v>
      </c>
      <c r="O119" s="193"/>
      <c r="P119" s="193"/>
      <c r="Q119" s="193"/>
      <c r="R119" s="193"/>
      <c r="S119" s="193"/>
      <c r="T119" s="193"/>
      <c r="U119" s="193"/>
      <c r="V119" s="193"/>
      <c r="W119" s="193"/>
      <c r="X119" s="193"/>
      <c r="Y119" s="177">
        <v>300</v>
      </c>
      <c r="Z119" s="195">
        <v>209.52</v>
      </c>
      <c r="AA119" s="195">
        <v>230</v>
      </c>
      <c r="AB119" s="177">
        <f t="shared" si="17"/>
        <v>62856</v>
      </c>
      <c r="AC119" s="177">
        <v>70</v>
      </c>
      <c r="AD119" s="177">
        <v>150</v>
      </c>
      <c r="AE119" s="177">
        <v>150</v>
      </c>
      <c r="AF119" s="177">
        <f t="shared" si="18"/>
        <v>10500</v>
      </c>
      <c r="AG119" s="177">
        <f t="shared" si="19"/>
        <v>73356</v>
      </c>
      <c r="AH119" s="206"/>
    </row>
    <row r="120" spans="1:34" s="164" customFormat="1" ht="21" customHeight="1">
      <c r="A120" s="177">
        <v>117</v>
      </c>
      <c r="B120" s="178" t="s">
        <v>196</v>
      </c>
      <c r="C120" s="178" t="s">
        <v>211</v>
      </c>
      <c r="D120" s="375" t="s">
        <v>213</v>
      </c>
      <c r="E120" s="184">
        <v>13896881889</v>
      </c>
      <c r="F120" s="184">
        <v>80.5</v>
      </c>
      <c r="G120" s="184"/>
      <c r="H120" s="184">
        <v>80.5</v>
      </c>
      <c r="I120" s="195">
        <v>80.5</v>
      </c>
      <c r="J120" s="195">
        <v>50.01</v>
      </c>
      <c r="K120" s="177">
        <f t="shared" si="15"/>
        <v>30.490000000000002</v>
      </c>
      <c r="L120" s="192">
        <f t="shared" si="16"/>
        <v>50.01</v>
      </c>
      <c r="M120" s="194"/>
      <c r="N120" s="195">
        <v>50.01</v>
      </c>
      <c r="O120" s="193"/>
      <c r="P120" s="193"/>
      <c r="Q120" s="193"/>
      <c r="R120" s="193"/>
      <c r="S120" s="193"/>
      <c r="T120" s="193"/>
      <c r="U120" s="193"/>
      <c r="V120" s="193"/>
      <c r="W120" s="193"/>
      <c r="X120" s="193"/>
      <c r="Y120" s="177">
        <v>300</v>
      </c>
      <c r="Z120" s="195">
        <v>50.01</v>
      </c>
      <c r="AA120" s="195">
        <v>80.5</v>
      </c>
      <c r="AB120" s="177">
        <f t="shared" si="17"/>
        <v>15003</v>
      </c>
      <c r="AC120" s="177">
        <v>70</v>
      </c>
      <c r="AD120" s="195">
        <v>0</v>
      </c>
      <c r="AE120" s="195">
        <v>0</v>
      </c>
      <c r="AF120" s="177">
        <f t="shared" si="18"/>
        <v>0</v>
      </c>
      <c r="AG120" s="177">
        <f t="shared" si="19"/>
        <v>15003</v>
      </c>
      <c r="AH120" s="206"/>
    </row>
    <row r="121" spans="1:34" s="164" customFormat="1" ht="21" customHeight="1">
      <c r="A121" s="177">
        <v>118</v>
      </c>
      <c r="B121" s="178" t="s">
        <v>196</v>
      </c>
      <c r="C121" s="178" t="s">
        <v>528</v>
      </c>
      <c r="D121" s="375" t="s">
        <v>529</v>
      </c>
      <c r="E121" s="184">
        <v>15850047344</v>
      </c>
      <c r="F121" s="184">
        <v>110</v>
      </c>
      <c r="G121" s="184"/>
      <c r="H121" s="184">
        <v>110</v>
      </c>
      <c r="I121" s="195">
        <v>110</v>
      </c>
      <c r="J121" s="195">
        <v>64.18</v>
      </c>
      <c r="K121" s="177">
        <f t="shared" si="15"/>
        <v>45.81999999999999</v>
      </c>
      <c r="L121" s="192">
        <f t="shared" si="16"/>
        <v>64.18</v>
      </c>
      <c r="M121" s="194">
        <v>29.37</v>
      </c>
      <c r="N121" s="193">
        <v>24.81</v>
      </c>
      <c r="O121" s="193"/>
      <c r="P121" s="193">
        <v>10</v>
      </c>
      <c r="Q121" s="193"/>
      <c r="R121" s="193"/>
      <c r="S121" s="193"/>
      <c r="T121" s="193"/>
      <c r="U121" s="193"/>
      <c r="V121" s="193"/>
      <c r="W121" s="193"/>
      <c r="X121" s="193"/>
      <c r="Y121" s="177">
        <v>300</v>
      </c>
      <c r="Z121" s="177">
        <v>54.18</v>
      </c>
      <c r="AA121" s="177">
        <v>100</v>
      </c>
      <c r="AB121" s="177">
        <f t="shared" si="17"/>
        <v>16254</v>
      </c>
      <c r="AC121" s="177">
        <v>70</v>
      </c>
      <c r="AD121" s="177">
        <v>64.18</v>
      </c>
      <c r="AE121" s="177">
        <v>110</v>
      </c>
      <c r="AF121" s="177">
        <f t="shared" si="18"/>
        <v>4492.6</v>
      </c>
      <c r="AG121" s="177">
        <f t="shared" si="19"/>
        <v>20746.6</v>
      </c>
      <c r="AH121" s="206"/>
    </row>
    <row r="122" spans="1:34" s="164" customFormat="1" ht="21" customHeight="1">
      <c r="A122" s="177">
        <v>119</v>
      </c>
      <c r="B122" s="178" t="s">
        <v>196</v>
      </c>
      <c r="C122" s="178" t="s">
        <v>202</v>
      </c>
      <c r="D122" s="375" t="s">
        <v>204</v>
      </c>
      <c r="E122" s="184">
        <v>13896454086</v>
      </c>
      <c r="F122" s="184">
        <v>103</v>
      </c>
      <c r="G122" s="184"/>
      <c r="H122" s="184">
        <v>103</v>
      </c>
      <c r="I122" s="195">
        <v>103</v>
      </c>
      <c r="J122" s="195">
        <v>51.38</v>
      </c>
      <c r="K122" s="177">
        <f t="shared" si="15"/>
        <v>51.62</v>
      </c>
      <c r="L122" s="192">
        <f t="shared" si="16"/>
        <v>63.58</v>
      </c>
      <c r="M122" s="194">
        <v>10.01</v>
      </c>
      <c r="N122" s="193">
        <v>41.37</v>
      </c>
      <c r="O122" s="193"/>
      <c r="P122" s="193"/>
      <c r="Q122" s="193"/>
      <c r="R122" s="193">
        <v>12.2</v>
      </c>
      <c r="S122" s="193"/>
      <c r="T122" s="193"/>
      <c r="U122" s="193"/>
      <c r="V122" s="193"/>
      <c r="W122" s="193"/>
      <c r="X122" s="193"/>
      <c r="Y122" s="177">
        <v>300</v>
      </c>
      <c r="Z122" s="177">
        <v>51.38</v>
      </c>
      <c r="AA122" s="177">
        <v>103</v>
      </c>
      <c r="AB122" s="177">
        <f t="shared" si="17"/>
        <v>15414</v>
      </c>
      <c r="AC122" s="177">
        <v>70</v>
      </c>
      <c r="AD122" s="177">
        <v>0</v>
      </c>
      <c r="AE122" s="177">
        <v>0</v>
      </c>
      <c r="AF122" s="177">
        <f t="shared" si="18"/>
        <v>0</v>
      </c>
      <c r="AG122" s="177">
        <f t="shared" si="19"/>
        <v>15414</v>
      </c>
      <c r="AH122" s="207" t="s">
        <v>331</v>
      </c>
    </row>
    <row r="123" spans="1:34" s="164" customFormat="1" ht="21" customHeight="1">
      <c r="A123" s="177">
        <v>120</v>
      </c>
      <c r="B123" s="178" t="s">
        <v>72</v>
      </c>
      <c r="C123" s="185" t="s">
        <v>530</v>
      </c>
      <c r="D123" s="180" t="s">
        <v>531</v>
      </c>
      <c r="E123" s="181">
        <v>15215021590</v>
      </c>
      <c r="F123" s="181">
        <v>105</v>
      </c>
      <c r="G123" s="181"/>
      <c r="H123" s="181">
        <v>105</v>
      </c>
      <c r="I123" s="195">
        <v>105</v>
      </c>
      <c r="J123" s="195">
        <v>71.95</v>
      </c>
      <c r="K123" s="177">
        <f t="shared" si="15"/>
        <v>33.05</v>
      </c>
      <c r="L123" s="192">
        <f t="shared" si="16"/>
        <v>71.95</v>
      </c>
      <c r="M123" s="194"/>
      <c r="N123" s="194">
        <v>71.95</v>
      </c>
      <c r="O123" s="194"/>
      <c r="P123" s="194"/>
      <c r="Q123" s="194"/>
      <c r="R123" s="194"/>
      <c r="S123" s="194"/>
      <c r="T123" s="194"/>
      <c r="U123" s="194"/>
      <c r="V123" s="194"/>
      <c r="W123" s="194"/>
      <c r="X123" s="194"/>
      <c r="Y123" s="177">
        <v>300</v>
      </c>
      <c r="Z123" s="194">
        <v>71.95</v>
      </c>
      <c r="AA123" s="194">
        <v>105</v>
      </c>
      <c r="AB123" s="177">
        <f t="shared" si="17"/>
        <v>21585</v>
      </c>
      <c r="AC123" s="177">
        <v>70</v>
      </c>
      <c r="AD123" s="194">
        <v>71.95</v>
      </c>
      <c r="AE123" s="194">
        <v>105</v>
      </c>
      <c r="AF123" s="177">
        <f t="shared" si="18"/>
        <v>5036.5</v>
      </c>
      <c r="AG123" s="177">
        <f t="shared" si="19"/>
        <v>26621.5</v>
      </c>
      <c r="AH123" s="209"/>
    </row>
    <row r="124" spans="1:34" s="164" customFormat="1" ht="21" customHeight="1">
      <c r="A124" s="177">
        <v>121</v>
      </c>
      <c r="B124" s="178" t="s">
        <v>72</v>
      </c>
      <c r="C124" s="185" t="s">
        <v>73</v>
      </c>
      <c r="D124" s="180" t="s">
        <v>75</v>
      </c>
      <c r="E124" s="181">
        <v>15736640817</v>
      </c>
      <c r="F124" s="181">
        <v>230</v>
      </c>
      <c r="G124" s="181"/>
      <c r="H124" s="181">
        <v>230</v>
      </c>
      <c r="I124" s="195">
        <v>230</v>
      </c>
      <c r="J124" s="195">
        <v>223.12</v>
      </c>
      <c r="K124" s="177">
        <f t="shared" si="15"/>
        <v>6.8799999999999955</v>
      </c>
      <c r="L124" s="192">
        <f t="shared" si="16"/>
        <v>223.12</v>
      </c>
      <c r="M124" s="194"/>
      <c r="N124" s="195">
        <v>223.12</v>
      </c>
      <c r="O124" s="194"/>
      <c r="P124" s="194"/>
      <c r="Q124" s="194"/>
      <c r="R124" s="194"/>
      <c r="S124" s="194"/>
      <c r="T124" s="194"/>
      <c r="U124" s="194"/>
      <c r="V124" s="194"/>
      <c r="W124" s="194"/>
      <c r="X124" s="194"/>
      <c r="Y124" s="177">
        <v>300</v>
      </c>
      <c r="Z124" s="195">
        <v>223.12</v>
      </c>
      <c r="AA124" s="195">
        <v>230</v>
      </c>
      <c r="AB124" s="177">
        <f t="shared" si="17"/>
        <v>66936</v>
      </c>
      <c r="AC124" s="177">
        <v>70</v>
      </c>
      <c r="AD124" s="195">
        <v>223.12</v>
      </c>
      <c r="AE124" s="195">
        <v>230</v>
      </c>
      <c r="AF124" s="177">
        <f t="shared" si="18"/>
        <v>15618.4</v>
      </c>
      <c r="AG124" s="177">
        <f t="shared" si="19"/>
        <v>82554.4</v>
      </c>
      <c r="AH124" s="209"/>
    </row>
    <row r="125" spans="1:34" s="164" customFormat="1" ht="21" customHeight="1">
      <c r="A125" s="177">
        <v>122</v>
      </c>
      <c r="B125" s="178" t="s">
        <v>72</v>
      </c>
      <c r="C125" s="185" t="s">
        <v>532</v>
      </c>
      <c r="D125" s="180" t="s">
        <v>533</v>
      </c>
      <c r="E125" s="181">
        <v>18983563578</v>
      </c>
      <c r="F125" s="181">
        <v>300</v>
      </c>
      <c r="G125" s="181"/>
      <c r="H125" s="181">
        <v>300</v>
      </c>
      <c r="I125" s="195">
        <v>300</v>
      </c>
      <c r="J125" s="195">
        <v>103.14</v>
      </c>
      <c r="K125" s="177">
        <f t="shared" si="15"/>
        <v>196.86</v>
      </c>
      <c r="L125" s="192">
        <f t="shared" si="16"/>
        <v>103.14</v>
      </c>
      <c r="M125" s="194"/>
      <c r="N125" s="195">
        <v>103.14</v>
      </c>
      <c r="O125" s="194"/>
      <c r="P125" s="194"/>
      <c r="Q125" s="194"/>
      <c r="R125" s="194"/>
      <c r="S125" s="194"/>
      <c r="T125" s="194"/>
      <c r="U125" s="194"/>
      <c r="V125" s="194"/>
      <c r="W125" s="194"/>
      <c r="X125" s="194"/>
      <c r="Y125" s="177">
        <v>300</v>
      </c>
      <c r="Z125" s="195">
        <v>103.14</v>
      </c>
      <c r="AA125" s="195">
        <v>300</v>
      </c>
      <c r="AB125" s="177">
        <f t="shared" si="17"/>
        <v>30942</v>
      </c>
      <c r="AC125" s="177">
        <v>70</v>
      </c>
      <c r="AD125" s="195">
        <v>103.14</v>
      </c>
      <c r="AE125" s="195">
        <v>300</v>
      </c>
      <c r="AF125" s="177">
        <f t="shared" si="18"/>
        <v>7219.8</v>
      </c>
      <c r="AG125" s="177">
        <f t="shared" si="19"/>
        <v>38161.8</v>
      </c>
      <c r="AH125" s="209"/>
    </row>
    <row r="126" spans="1:34" s="164" customFormat="1" ht="21" customHeight="1">
      <c r="A126" s="177">
        <v>123</v>
      </c>
      <c r="B126" s="178" t="s">
        <v>72</v>
      </c>
      <c r="C126" s="185" t="s">
        <v>534</v>
      </c>
      <c r="D126" s="180" t="s">
        <v>535</v>
      </c>
      <c r="E126" s="181">
        <v>15023961591</v>
      </c>
      <c r="F126" s="181">
        <v>50</v>
      </c>
      <c r="G126" s="181"/>
      <c r="H126" s="181">
        <v>50</v>
      </c>
      <c r="I126" s="195">
        <v>50</v>
      </c>
      <c r="J126" s="195">
        <v>50</v>
      </c>
      <c r="K126" s="177">
        <f t="shared" si="15"/>
        <v>0</v>
      </c>
      <c r="L126" s="192">
        <f t="shared" si="16"/>
        <v>50</v>
      </c>
      <c r="M126" s="194"/>
      <c r="N126" s="195">
        <v>50</v>
      </c>
      <c r="O126" s="194"/>
      <c r="P126" s="194"/>
      <c r="Q126" s="194"/>
      <c r="R126" s="194"/>
      <c r="S126" s="194"/>
      <c r="T126" s="194"/>
      <c r="U126" s="194"/>
      <c r="V126" s="194"/>
      <c r="W126" s="194"/>
      <c r="X126" s="194"/>
      <c r="Y126" s="177">
        <v>300</v>
      </c>
      <c r="Z126" s="195">
        <v>50</v>
      </c>
      <c r="AA126" s="195">
        <v>50</v>
      </c>
      <c r="AB126" s="177">
        <f t="shared" si="17"/>
        <v>15000</v>
      </c>
      <c r="AC126" s="177">
        <v>70</v>
      </c>
      <c r="AD126" s="195">
        <v>50</v>
      </c>
      <c r="AE126" s="195">
        <v>50</v>
      </c>
      <c r="AF126" s="177">
        <f t="shared" si="18"/>
        <v>3500</v>
      </c>
      <c r="AG126" s="177">
        <f t="shared" si="19"/>
        <v>18500</v>
      </c>
      <c r="AH126" s="209"/>
    </row>
    <row r="127" spans="1:34" s="164" customFormat="1" ht="21" customHeight="1">
      <c r="A127" s="177">
        <v>124</v>
      </c>
      <c r="B127" s="178" t="s">
        <v>72</v>
      </c>
      <c r="C127" s="179" t="s">
        <v>536</v>
      </c>
      <c r="D127" s="180" t="s">
        <v>537</v>
      </c>
      <c r="E127" s="181">
        <v>18325223705</v>
      </c>
      <c r="F127" s="181">
        <v>50</v>
      </c>
      <c r="G127" s="181"/>
      <c r="H127" s="181">
        <v>50</v>
      </c>
      <c r="I127" s="195">
        <v>50</v>
      </c>
      <c r="J127" s="195">
        <v>0</v>
      </c>
      <c r="K127" s="177">
        <f t="shared" si="15"/>
        <v>50</v>
      </c>
      <c r="L127" s="192">
        <f aca="true" t="shared" si="20" ref="L127:L158">M127+N127+O127+P127+Q127+R127+S127+T127+U127+V127+W127+X127</f>
        <v>0</v>
      </c>
      <c r="M127" s="194">
        <v>0</v>
      </c>
      <c r="N127" s="194"/>
      <c r="O127" s="194"/>
      <c r="P127" s="194"/>
      <c r="Q127" s="194"/>
      <c r="R127" s="194"/>
      <c r="S127" s="194"/>
      <c r="T127" s="194"/>
      <c r="U127" s="194"/>
      <c r="V127" s="194"/>
      <c r="W127" s="194"/>
      <c r="X127" s="194"/>
      <c r="Y127" s="177">
        <v>300</v>
      </c>
      <c r="Z127" s="195">
        <v>0</v>
      </c>
      <c r="AA127" s="195">
        <v>50</v>
      </c>
      <c r="AB127" s="177">
        <f t="shared" si="17"/>
        <v>0</v>
      </c>
      <c r="AC127" s="177">
        <v>70</v>
      </c>
      <c r="AD127" s="195">
        <v>0</v>
      </c>
      <c r="AE127" s="195">
        <v>50</v>
      </c>
      <c r="AF127" s="177">
        <f t="shared" si="18"/>
        <v>0</v>
      </c>
      <c r="AG127" s="177">
        <f t="shared" si="19"/>
        <v>0</v>
      </c>
      <c r="AH127" s="211" t="s">
        <v>336</v>
      </c>
    </row>
    <row r="128" spans="1:34" s="164" customFormat="1" ht="21" customHeight="1">
      <c r="A128" s="177">
        <v>125</v>
      </c>
      <c r="B128" s="178" t="s">
        <v>36</v>
      </c>
      <c r="C128" s="179" t="s">
        <v>38</v>
      </c>
      <c r="D128" s="180" t="s">
        <v>40</v>
      </c>
      <c r="E128" s="181">
        <v>15025740300</v>
      </c>
      <c r="F128" s="181">
        <v>119.44</v>
      </c>
      <c r="G128" s="181">
        <v>1.2</v>
      </c>
      <c r="H128" s="181">
        <v>118.24</v>
      </c>
      <c r="I128" s="195">
        <v>119.44</v>
      </c>
      <c r="J128" s="195">
        <v>109.58</v>
      </c>
      <c r="K128" s="177">
        <f t="shared" si="15"/>
        <v>9.86</v>
      </c>
      <c r="L128" s="192">
        <f t="shared" si="20"/>
        <v>109.58</v>
      </c>
      <c r="M128" s="194">
        <v>64.44</v>
      </c>
      <c r="N128" s="194">
        <v>45.14</v>
      </c>
      <c r="O128" s="194"/>
      <c r="P128" s="194"/>
      <c r="Q128" s="194"/>
      <c r="R128" s="194"/>
      <c r="S128" s="194"/>
      <c r="T128" s="194"/>
      <c r="U128" s="194"/>
      <c r="V128" s="194"/>
      <c r="W128" s="194"/>
      <c r="X128" s="194"/>
      <c r="Y128" s="177">
        <v>300</v>
      </c>
      <c r="Z128" s="195">
        <v>109.58</v>
      </c>
      <c r="AA128" s="195">
        <v>119.44</v>
      </c>
      <c r="AB128" s="177">
        <f t="shared" si="17"/>
        <v>32874</v>
      </c>
      <c r="AC128" s="177">
        <v>70</v>
      </c>
      <c r="AD128" s="195">
        <v>109.58</v>
      </c>
      <c r="AE128" s="195">
        <v>119.44</v>
      </c>
      <c r="AF128" s="177">
        <f t="shared" si="18"/>
        <v>7670.599999999999</v>
      </c>
      <c r="AG128" s="177">
        <f t="shared" si="19"/>
        <v>40544.6</v>
      </c>
      <c r="AH128" s="209"/>
    </row>
    <row r="129" spans="1:34" s="164" customFormat="1" ht="21" customHeight="1">
      <c r="A129" s="177">
        <v>126</v>
      </c>
      <c r="B129" s="178" t="s">
        <v>36</v>
      </c>
      <c r="C129" s="179" t="s">
        <v>42</v>
      </c>
      <c r="D129" s="374" t="s">
        <v>44</v>
      </c>
      <c r="E129" s="181">
        <v>15823610889</v>
      </c>
      <c r="F129" s="181">
        <v>52</v>
      </c>
      <c r="G129" s="181"/>
      <c r="H129" s="181">
        <v>52</v>
      </c>
      <c r="I129" s="195">
        <v>52</v>
      </c>
      <c r="J129" s="195">
        <v>52</v>
      </c>
      <c r="K129" s="177">
        <f t="shared" si="15"/>
        <v>0</v>
      </c>
      <c r="L129" s="192">
        <f t="shared" si="20"/>
        <v>52</v>
      </c>
      <c r="M129" s="194"/>
      <c r="N129" s="195">
        <v>52</v>
      </c>
      <c r="O129" s="194"/>
      <c r="P129" s="194"/>
      <c r="Q129" s="194"/>
      <c r="R129" s="194"/>
      <c r="S129" s="194"/>
      <c r="T129" s="194"/>
      <c r="U129" s="194"/>
      <c r="V129" s="194"/>
      <c r="W129" s="194"/>
      <c r="X129" s="194"/>
      <c r="Y129" s="177">
        <v>300</v>
      </c>
      <c r="Z129" s="195">
        <v>52</v>
      </c>
      <c r="AA129" s="195">
        <v>52</v>
      </c>
      <c r="AB129" s="177">
        <f t="shared" si="17"/>
        <v>15600</v>
      </c>
      <c r="AC129" s="177">
        <v>70</v>
      </c>
      <c r="AD129" s="195">
        <v>52</v>
      </c>
      <c r="AE129" s="195">
        <v>52</v>
      </c>
      <c r="AF129" s="177">
        <f t="shared" si="18"/>
        <v>3640</v>
      </c>
      <c r="AG129" s="177">
        <f t="shared" si="19"/>
        <v>19240</v>
      </c>
      <c r="AH129" s="209"/>
    </row>
    <row r="130" spans="1:34" s="164" customFormat="1" ht="21" customHeight="1">
      <c r="A130" s="177">
        <v>127</v>
      </c>
      <c r="B130" s="178" t="s">
        <v>36</v>
      </c>
      <c r="C130" s="179" t="s">
        <v>538</v>
      </c>
      <c r="D130" s="374" t="s">
        <v>539</v>
      </c>
      <c r="E130" s="181">
        <v>13609485062</v>
      </c>
      <c r="F130" s="181">
        <v>250</v>
      </c>
      <c r="G130" s="181"/>
      <c r="H130" s="181">
        <v>250</v>
      </c>
      <c r="I130" s="195">
        <v>250</v>
      </c>
      <c r="J130" s="195">
        <v>250</v>
      </c>
      <c r="K130" s="177">
        <f t="shared" si="15"/>
        <v>0</v>
      </c>
      <c r="L130" s="192">
        <f t="shared" si="20"/>
        <v>250</v>
      </c>
      <c r="M130" s="194"/>
      <c r="N130" s="194"/>
      <c r="O130" s="194"/>
      <c r="P130" s="194"/>
      <c r="Q130" s="194"/>
      <c r="R130" s="194"/>
      <c r="S130" s="194"/>
      <c r="T130" s="194"/>
      <c r="U130" s="195">
        <v>250</v>
      </c>
      <c r="V130" s="194"/>
      <c r="W130" s="194"/>
      <c r="X130" s="194"/>
      <c r="Y130" s="177">
        <v>300</v>
      </c>
      <c r="Z130" s="195">
        <v>0</v>
      </c>
      <c r="AA130" s="195">
        <v>0</v>
      </c>
      <c r="AB130" s="177">
        <f t="shared" si="17"/>
        <v>0</v>
      </c>
      <c r="AC130" s="177">
        <v>70</v>
      </c>
      <c r="AD130" s="195">
        <v>250</v>
      </c>
      <c r="AE130" s="195">
        <v>250</v>
      </c>
      <c r="AF130" s="177">
        <f t="shared" si="18"/>
        <v>17500</v>
      </c>
      <c r="AG130" s="177">
        <f t="shared" si="19"/>
        <v>17500</v>
      </c>
      <c r="AH130" s="209"/>
    </row>
    <row r="131" spans="1:34" s="164" customFormat="1" ht="21" customHeight="1">
      <c r="A131" s="177">
        <v>128</v>
      </c>
      <c r="B131" s="178" t="s">
        <v>36</v>
      </c>
      <c r="C131" s="179" t="s">
        <v>540</v>
      </c>
      <c r="D131" s="374" t="s">
        <v>541</v>
      </c>
      <c r="E131" s="181">
        <v>13452243486</v>
      </c>
      <c r="F131" s="181">
        <v>100</v>
      </c>
      <c r="G131" s="181"/>
      <c r="H131" s="181">
        <v>100</v>
      </c>
      <c r="I131" s="195">
        <v>100</v>
      </c>
      <c r="J131" s="195">
        <v>100</v>
      </c>
      <c r="K131" s="177">
        <f t="shared" si="15"/>
        <v>0</v>
      </c>
      <c r="L131" s="192">
        <f t="shared" si="20"/>
        <v>100</v>
      </c>
      <c r="M131" s="194"/>
      <c r="N131" s="195">
        <v>100</v>
      </c>
      <c r="O131" s="194"/>
      <c r="P131" s="194"/>
      <c r="Q131" s="194"/>
      <c r="R131" s="194"/>
      <c r="S131" s="194"/>
      <c r="T131" s="194"/>
      <c r="U131" s="194"/>
      <c r="V131" s="194"/>
      <c r="W131" s="194"/>
      <c r="X131" s="194"/>
      <c r="Y131" s="177">
        <v>300</v>
      </c>
      <c r="Z131" s="195">
        <v>100</v>
      </c>
      <c r="AA131" s="195">
        <v>100</v>
      </c>
      <c r="AB131" s="177">
        <f t="shared" si="17"/>
        <v>30000</v>
      </c>
      <c r="AC131" s="177">
        <v>70</v>
      </c>
      <c r="AD131" s="195">
        <v>0</v>
      </c>
      <c r="AE131" s="195">
        <v>0</v>
      </c>
      <c r="AF131" s="177">
        <f t="shared" si="18"/>
        <v>0</v>
      </c>
      <c r="AG131" s="177">
        <f t="shared" si="19"/>
        <v>30000</v>
      </c>
      <c r="AH131" s="214"/>
    </row>
    <row r="132" spans="1:34" s="164" customFormat="1" ht="21" customHeight="1">
      <c r="A132" s="177">
        <v>129</v>
      </c>
      <c r="B132" s="178" t="s">
        <v>36</v>
      </c>
      <c r="C132" s="179" t="s">
        <v>52</v>
      </c>
      <c r="D132" s="374" t="s">
        <v>54</v>
      </c>
      <c r="E132" s="181">
        <v>13896816387</v>
      </c>
      <c r="F132" s="181">
        <v>400</v>
      </c>
      <c r="G132" s="181"/>
      <c r="H132" s="181">
        <v>400</v>
      </c>
      <c r="I132" s="195">
        <v>400</v>
      </c>
      <c r="J132" s="195">
        <v>400</v>
      </c>
      <c r="K132" s="177">
        <f t="shared" si="15"/>
        <v>0</v>
      </c>
      <c r="L132" s="192">
        <f t="shared" si="20"/>
        <v>400</v>
      </c>
      <c r="M132" s="194"/>
      <c r="N132" s="194"/>
      <c r="O132" s="194"/>
      <c r="P132" s="194"/>
      <c r="Q132" s="194"/>
      <c r="R132" s="194"/>
      <c r="S132" s="194"/>
      <c r="T132" s="194"/>
      <c r="U132" s="195">
        <v>400</v>
      </c>
      <c r="V132" s="194"/>
      <c r="W132" s="194"/>
      <c r="X132" s="194"/>
      <c r="Y132" s="177">
        <v>300</v>
      </c>
      <c r="Z132" s="195">
        <v>0</v>
      </c>
      <c r="AA132" s="195">
        <v>0</v>
      </c>
      <c r="AB132" s="177">
        <f t="shared" si="17"/>
        <v>0</v>
      </c>
      <c r="AC132" s="177">
        <v>70</v>
      </c>
      <c r="AD132" s="195">
        <v>400</v>
      </c>
      <c r="AE132" s="195">
        <v>400</v>
      </c>
      <c r="AF132" s="177">
        <f t="shared" si="18"/>
        <v>28000</v>
      </c>
      <c r="AG132" s="177">
        <f t="shared" si="19"/>
        <v>28000</v>
      </c>
      <c r="AH132" s="209"/>
    </row>
    <row r="133" spans="1:34" s="164" customFormat="1" ht="21" customHeight="1">
      <c r="A133" s="177">
        <v>130</v>
      </c>
      <c r="B133" s="178" t="s">
        <v>36</v>
      </c>
      <c r="C133" s="179" t="s">
        <v>542</v>
      </c>
      <c r="D133" s="374" t="s">
        <v>543</v>
      </c>
      <c r="E133" s="181">
        <v>17265261678</v>
      </c>
      <c r="F133" s="181">
        <v>78</v>
      </c>
      <c r="G133" s="181"/>
      <c r="H133" s="181">
        <v>78</v>
      </c>
      <c r="I133" s="195">
        <v>78</v>
      </c>
      <c r="J133" s="195">
        <v>64.7</v>
      </c>
      <c r="K133" s="177">
        <f aca="true" t="shared" si="21" ref="K133:K164">I133-J133</f>
        <v>13.299999999999997</v>
      </c>
      <c r="L133" s="192">
        <f t="shared" si="20"/>
        <v>64.7</v>
      </c>
      <c r="M133" s="195"/>
      <c r="N133" s="195">
        <v>64.7</v>
      </c>
      <c r="O133" s="194"/>
      <c r="P133" s="194"/>
      <c r="Q133" s="194"/>
      <c r="R133" s="194"/>
      <c r="S133" s="194"/>
      <c r="T133" s="194"/>
      <c r="U133" s="194"/>
      <c r="V133" s="194"/>
      <c r="W133" s="194"/>
      <c r="X133" s="194"/>
      <c r="Y133" s="177">
        <v>300</v>
      </c>
      <c r="Z133" s="195">
        <v>64.7</v>
      </c>
      <c r="AA133" s="195">
        <v>78</v>
      </c>
      <c r="AB133" s="177">
        <f aca="true" t="shared" si="22" ref="AB133:AB164">Y133*Z133</f>
        <v>19410</v>
      </c>
      <c r="AC133" s="177">
        <v>70</v>
      </c>
      <c r="AD133" s="195">
        <v>64.7</v>
      </c>
      <c r="AE133" s="195">
        <v>78</v>
      </c>
      <c r="AF133" s="177">
        <f aca="true" t="shared" si="23" ref="AF133:AF164">AC133*AD133</f>
        <v>4529</v>
      </c>
      <c r="AG133" s="177">
        <f aca="true" t="shared" si="24" ref="AG133:AG164">AB133+AF133</f>
        <v>23939</v>
      </c>
      <c r="AH133" s="209"/>
    </row>
    <row r="134" spans="1:34" s="164" customFormat="1" ht="21" customHeight="1">
      <c r="A134" s="177">
        <v>131</v>
      </c>
      <c r="B134" s="178" t="s">
        <v>36</v>
      </c>
      <c r="C134" s="179" t="s">
        <v>544</v>
      </c>
      <c r="D134" s="374" t="s">
        <v>545</v>
      </c>
      <c r="E134" s="181">
        <v>15856092122</v>
      </c>
      <c r="F134" s="181">
        <v>126.54</v>
      </c>
      <c r="G134" s="181">
        <v>5.33</v>
      </c>
      <c r="H134" s="181">
        <v>121.21</v>
      </c>
      <c r="I134" s="195">
        <v>126.54</v>
      </c>
      <c r="J134" s="195">
        <v>101.12</v>
      </c>
      <c r="K134" s="177">
        <f t="shared" si="21"/>
        <v>25.42</v>
      </c>
      <c r="L134" s="192">
        <f t="shared" si="20"/>
        <v>101.12</v>
      </c>
      <c r="M134" s="194">
        <v>84.65</v>
      </c>
      <c r="N134" s="194">
        <v>16.47</v>
      </c>
      <c r="O134" s="194"/>
      <c r="P134" s="194"/>
      <c r="Q134" s="194"/>
      <c r="R134" s="194"/>
      <c r="S134" s="194"/>
      <c r="T134" s="194"/>
      <c r="U134" s="194"/>
      <c r="V134" s="194"/>
      <c r="W134" s="194"/>
      <c r="X134" s="194"/>
      <c r="Y134" s="177">
        <v>300</v>
      </c>
      <c r="Z134" s="195">
        <v>101.12</v>
      </c>
      <c r="AA134" s="195">
        <v>126.54</v>
      </c>
      <c r="AB134" s="177">
        <f t="shared" si="22"/>
        <v>30336</v>
      </c>
      <c r="AC134" s="177">
        <v>70</v>
      </c>
      <c r="AD134" s="195">
        <v>101.12</v>
      </c>
      <c r="AE134" s="195">
        <v>126.54</v>
      </c>
      <c r="AF134" s="177">
        <f t="shared" si="23"/>
        <v>7078.400000000001</v>
      </c>
      <c r="AG134" s="177">
        <f t="shared" si="24"/>
        <v>37414.4</v>
      </c>
      <c r="AH134" s="209"/>
    </row>
    <row r="135" spans="1:34" s="164" customFormat="1" ht="21" customHeight="1">
      <c r="A135" s="177">
        <v>132</v>
      </c>
      <c r="B135" s="178" t="s">
        <v>36</v>
      </c>
      <c r="C135" s="179" t="s">
        <v>546</v>
      </c>
      <c r="D135" s="180" t="s">
        <v>547</v>
      </c>
      <c r="E135" s="181">
        <v>18983568101</v>
      </c>
      <c r="F135" s="181">
        <v>50</v>
      </c>
      <c r="G135" s="181"/>
      <c r="H135" s="181">
        <v>50</v>
      </c>
      <c r="I135" s="195">
        <v>50</v>
      </c>
      <c r="J135" s="195">
        <v>50</v>
      </c>
      <c r="K135" s="177">
        <f t="shared" si="21"/>
        <v>0</v>
      </c>
      <c r="L135" s="192">
        <f t="shared" si="20"/>
        <v>50</v>
      </c>
      <c r="M135" s="194"/>
      <c r="N135" s="195">
        <v>50</v>
      </c>
      <c r="O135" s="194"/>
      <c r="P135" s="194"/>
      <c r="Q135" s="194"/>
      <c r="R135" s="194"/>
      <c r="S135" s="194"/>
      <c r="T135" s="194"/>
      <c r="U135" s="194"/>
      <c r="V135" s="194"/>
      <c r="W135" s="194"/>
      <c r="X135" s="194"/>
      <c r="Y135" s="177">
        <v>300</v>
      </c>
      <c r="Z135" s="195">
        <v>50</v>
      </c>
      <c r="AA135" s="195">
        <v>50</v>
      </c>
      <c r="AB135" s="177">
        <f t="shared" si="22"/>
        <v>15000</v>
      </c>
      <c r="AC135" s="177">
        <v>70</v>
      </c>
      <c r="AD135" s="195">
        <v>50</v>
      </c>
      <c r="AE135" s="195">
        <v>50</v>
      </c>
      <c r="AF135" s="177">
        <f t="shared" si="23"/>
        <v>3500</v>
      </c>
      <c r="AG135" s="177">
        <f t="shared" si="24"/>
        <v>18500</v>
      </c>
      <c r="AH135" s="209"/>
    </row>
    <row r="136" spans="1:34" s="164" customFormat="1" ht="21" customHeight="1">
      <c r="A136" s="177">
        <v>133</v>
      </c>
      <c r="B136" s="178" t="s">
        <v>36</v>
      </c>
      <c r="C136" s="179" t="s">
        <v>548</v>
      </c>
      <c r="D136" s="374" t="s">
        <v>549</v>
      </c>
      <c r="E136" s="181">
        <v>13075445949</v>
      </c>
      <c r="F136" s="181">
        <v>100</v>
      </c>
      <c r="G136" s="181"/>
      <c r="H136" s="181">
        <v>100</v>
      </c>
      <c r="I136" s="195">
        <v>100</v>
      </c>
      <c r="J136" s="195">
        <v>86.02</v>
      </c>
      <c r="K136" s="177">
        <f t="shared" si="21"/>
        <v>13.980000000000004</v>
      </c>
      <c r="L136" s="192">
        <f t="shared" si="20"/>
        <v>86.02</v>
      </c>
      <c r="M136" s="194"/>
      <c r="N136" s="195">
        <v>86.02</v>
      </c>
      <c r="O136" s="194"/>
      <c r="P136" s="194"/>
      <c r="Q136" s="194"/>
      <c r="R136" s="194"/>
      <c r="S136" s="194"/>
      <c r="T136" s="194"/>
      <c r="U136" s="194"/>
      <c r="V136" s="194"/>
      <c r="W136" s="194"/>
      <c r="X136" s="194"/>
      <c r="Y136" s="177">
        <v>300</v>
      </c>
      <c r="Z136" s="195">
        <v>86.02</v>
      </c>
      <c r="AA136" s="195">
        <v>100</v>
      </c>
      <c r="AB136" s="177">
        <f t="shared" si="22"/>
        <v>25806</v>
      </c>
      <c r="AC136" s="177">
        <v>70</v>
      </c>
      <c r="AD136" s="195">
        <v>86.02</v>
      </c>
      <c r="AE136" s="195">
        <v>100</v>
      </c>
      <c r="AF136" s="177">
        <f t="shared" si="23"/>
        <v>6021.4</v>
      </c>
      <c r="AG136" s="177">
        <f t="shared" si="24"/>
        <v>31827.4</v>
      </c>
      <c r="AH136" s="209"/>
    </row>
    <row r="137" spans="1:34" s="164" customFormat="1" ht="21" customHeight="1">
      <c r="A137" s="177">
        <v>134</v>
      </c>
      <c r="B137" s="178" t="s">
        <v>36</v>
      </c>
      <c r="C137" s="179" t="s">
        <v>550</v>
      </c>
      <c r="D137" s="180" t="s">
        <v>551</v>
      </c>
      <c r="E137" s="181">
        <v>13896835538</v>
      </c>
      <c r="F137" s="181">
        <v>130</v>
      </c>
      <c r="G137" s="181"/>
      <c r="H137" s="181">
        <v>130</v>
      </c>
      <c r="I137" s="195">
        <v>130</v>
      </c>
      <c r="J137" s="195">
        <v>130</v>
      </c>
      <c r="K137" s="177">
        <f t="shared" si="21"/>
        <v>0</v>
      </c>
      <c r="L137" s="192">
        <f t="shared" si="20"/>
        <v>130</v>
      </c>
      <c r="M137" s="194"/>
      <c r="N137" s="195">
        <v>130</v>
      </c>
      <c r="O137" s="194"/>
      <c r="P137" s="194"/>
      <c r="Q137" s="194"/>
      <c r="R137" s="194"/>
      <c r="S137" s="194"/>
      <c r="T137" s="194"/>
      <c r="U137" s="194"/>
      <c r="V137" s="194"/>
      <c r="W137" s="194"/>
      <c r="X137" s="194"/>
      <c r="Y137" s="177">
        <v>300</v>
      </c>
      <c r="Z137" s="195">
        <v>130</v>
      </c>
      <c r="AA137" s="195">
        <v>130</v>
      </c>
      <c r="AB137" s="177">
        <f t="shared" si="22"/>
        <v>39000</v>
      </c>
      <c r="AC137" s="177">
        <v>70</v>
      </c>
      <c r="AD137" s="195">
        <v>130</v>
      </c>
      <c r="AE137" s="195">
        <v>130</v>
      </c>
      <c r="AF137" s="177">
        <f t="shared" si="23"/>
        <v>9100</v>
      </c>
      <c r="AG137" s="177">
        <f t="shared" si="24"/>
        <v>48100</v>
      </c>
      <c r="AH137" s="209"/>
    </row>
    <row r="138" spans="1:34" s="164" customFormat="1" ht="21" customHeight="1">
      <c r="A138" s="177">
        <v>135</v>
      </c>
      <c r="B138" s="178" t="s">
        <v>552</v>
      </c>
      <c r="C138" s="178" t="s">
        <v>553</v>
      </c>
      <c r="D138" s="375" t="s">
        <v>554</v>
      </c>
      <c r="E138" s="184">
        <v>13628293878</v>
      </c>
      <c r="F138" s="184">
        <v>120</v>
      </c>
      <c r="G138" s="184">
        <v>12</v>
      </c>
      <c r="H138" s="184">
        <v>108</v>
      </c>
      <c r="I138" s="195">
        <v>120</v>
      </c>
      <c r="J138" s="195">
        <v>74.65</v>
      </c>
      <c r="K138" s="177">
        <f t="shared" si="21"/>
        <v>45.349999999999994</v>
      </c>
      <c r="L138" s="192">
        <f t="shared" si="20"/>
        <v>74.65</v>
      </c>
      <c r="M138" s="194"/>
      <c r="N138" s="195">
        <v>74.65</v>
      </c>
      <c r="O138" s="193"/>
      <c r="P138" s="193"/>
      <c r="Q138" s="193"/>
      <c r="R138" s="193"/>
      <c r="S138" s="193"/>
      <c r="T138" s="193"/>
      <c r="U138" s="193"/>
      <c r="V138" s="193"/>
      <c r="W138" s="193"/>
      <c r="X138" s="193"/>
      <c r="Y138" s="177">
        <v>300</v>
      </c>
      <c r="Z138" s="195">
        <v>74.65</v>
      </c>
      <c r="AA138" s="195">
        <v>120</v>
      </c>
      <c r="AB138" s="177">
        <f t="shared" si="22"/>
        <v>22395</v>
      </c>
      <c r="AC138" s="177">
        <v>70</v>
      </c>
      <c r="AD138" s="195">
        <v>74.65</v>
      </c>
      <c r="AE138" s="195">
        <v>120</v>
      </c>
      <c r="AF138" s="177">
        <f t="shared" si="23"/>
        <v>5225.5</v>
      </c>
      <c r="AG138" s="177">
        <f t="shared" si="24"/>
        <v>27620.5</v>
      </c>
      <c r="AH138" s="206"/>
    </row>
    <row r="139" spans="1:34" s="164" customFormat="1" ht="21" customHeight="1">
      <c r="A139" s="177">
        <v>136</v>
      </c>
      <c r="B139" s="178" t="s">
        <v>552</v>
      </c>
      <c r="C139" s="178" t="s">
        <v>555</v>
      </c>
      <c r="D139" s="375" t="s">
        <v>556</v>
      </c>
      <c r="E139" s="184">
        <v>17726673294</v>
      </c>
      <c r="F139" s="184">
        <v>110</v>
      </c>
      <c r="G139" s="184">
        <v>15</v>
      </c>
      <c r="H139" s="184">
        <v>95</v>
      </c>
      <c r="I139" s="195">
        <v>110</v>
      </c>
      <c r="J139" s="195">
        <v>71.87</v>
      </c>
      <c r="K139" s="177">
        <f t="shared" si="21"/>
        <v>38.129999999999995</v>
      </c>
      <c r="L139" s="192">
        <f t="shared" si="20"/>
        <v>71.87</v>
      </c>
      <c r="M139" s="194"/>
      <c r="N139" s="195">
        <v>71.87</v>
      </c>
      <c r="O139" s="193"/>
      <c r="P139" s="193"/>
      <c r="Q139" s="193"/>
      <c r="R139" s="193"/>
      <c r="S139" s="193"/>
      <c r="T139" s="193"/>
      <c r="U139" s="193"/>
      <c r="V139" s="193"/>
      <c r="W139" s="193"/>
      <c r="X139" s="193"/>
      <c r="Y139" s="177">
        <v>300</v>
      </c>
      <c r="Z139" s="195">
        <v>71.87</v>
      </c>
      <c r="AA139" s="195">
        <v>110</v>
      </c>
      <c r="AB139" s="177">
        <f t="shared" si="22"/>
        <v>21561</v>
      </c>
      <c r="AC139" s="177">
        <v>70</v>
      </c>
      <c r="AD139" s="195">
        <v>71.87</v>
      </c>
      <c r="AE139" s="195">
        <v>110</v>
      </c>
      <c r="AF139" s="177">
        <f t="shared" si="23"/>
        <v>5030.900000000001</v>
      </c>
      <c r="AG139" s="177">
        <f t="shared" si="24"/>
        <v>26591.9</v>
      </c>
      <c r="AH139" s="206"/>
    </row>
    <row r="140" spans="1:34" s="164" customFormat="1" ht="21" customHeight="1">
      <c r="A140" s="177">
        <v>137</v>
      </c>
      <c r="B140" s="178" t="s">
        <v>552</v>
      </c>
      <c r="C140" s="178" t="s">
        <v>557</v>
      </c>
      <c r="D140" s="375" t="s">
        <v>558</v>
      </c>
      <c r="E140" s="184">
        <v>13452205108</v>
      </c>
      <c r="F140" s="184">
        <v>70</v>
      </c>
      <c r="G140" s="184">
        <v>6</v>
      </c>
      <c r="H140" s="184">
        <v>64</v>
      </c>
      <c r="I140" s="195">
        <v>70</v>
      </c>
      <c r="J140" s="195">
        <v>69.24</v>
      </c>
      <c r="K140" s="177">
        <f t="shared" si="21"/>
        <v>0.7600000000000051</v>
      </c>
      <c r="L140" s="192">
        <f t="shared" si="20"/>
        <v>69.24</v>
      </c>
      <c r="M140" s="194"/>
      <c r="N140" s="195">
        <v>69.24</v>
      </c>
      <c r="O140" s="193"/>
      <c r="P140" s="193"/>
      <c r="Q140" s="193"/>
      <c r="R140" s="193"/>
      <c r="S140" s="193"/>
      <c r="T140" s="193"/>
      <c r="U140" s="193"/>
      <c r="V140" s="193"/>
      <c r="W140" s="193"/>
      <c r="X140" s="193"/>
      <c r="Y140" s="177">
        <v>300</v>
      </c>
      <c r="Z140" s="195">
        <v>69.24</v>
      </c>
      <c r="AA140" s="195">
        <v>70</v>
      </c>
      <c r="AB140" s="177">
        <f t="shared" si="22"/>
        <v>20772</v>
      </c>
      <c r="AC140" s="177">
        <v>70</v>
      </c>
      <c r="AD140" s="195">
        <v>69.24</v>
      </c>
      <c r="AE140" s="195">
        <v>70</v>
      </c>
      <c r="AF140" s="177">
        <f t="shared" si="23"/>
        <v>4846.799999999999</v>
      </c>
      <c r="AG140" s="177">
        <f t="shared" si="24"/>
        <v>25618.8</v>
      </c>
      <c r="AH140" s="206"/>
    </row>
    <row r="141" spans="1:34" s="164" customFormat="1" ht="21" customHeight="1">
      <c r="A141" s="177">
        <v>138</v>
      </c>
      <c r="B141" s="178" t="s">
        <v>178</v>
      </c>
      <c r="C141" s="179" t="s">
        <v>559</v>
      </c>
      <c r="D141" s="180" t="s">
        <v>474</v>
      </c>
      <c r="E141" s="181">
        <v>18723970858</v>
      </c>
      <c r="F141" s="181">
        <v>780</v>
      </c>
      <c r="G141" s="181"/>
      <c r="H141" s="181">
        <v>780</v>
      </c>
      <c r="I141" s="195">
        <v>780</v>
      </c>
      <c r="J141" s="195">
        <v>780</v>
      </c>
      <c r="K141" s="177">
        <f t="shared" si="21"/>
        <v>0</v>
      </c>
      <c r="L141" s="192">
        <f t="shared" si="20"/>
        <v>780</v>
      </c>
      <c r="M141" s="194"/>
      <c r="N141" s="195">
        <v>780</v>
      </c>
      <c r="O141" s="194"/>
      <c r="P141" s="194"/>
      <c r="Q141" s="194"/>
      <c r="R141" s="194"/>
      <c r="S141" s="194"/>
      <c r="T141" s="194"/>
      <c r="U141" s="194"/>
      <c r="V141" s="194"/>
      <c r="W141" s="194"/>
      <c r="X141" s="194"/>
      <c r="Y141" s="177">
        <v>300</v>
      </c>
      <c r="Z141" s="195">
        <v>780</v>
      </c>
      <c r="AA141" s="195">
        <v>780</v>
      </c>
      <c r="AB141" s="177">
        <f t="shared" si="22"/>
        <v>234000</v>
      </c>
      <c r="AC141" s="177">
        <v>70</v>
      </c>
      <c r="AD141" s="195">
        <v>780</v>
      </c>
      <c r="AE141" s="195">
        <v>780</v>
      </c>
      <c r="AF141" s="177">
        <f t="shared" si="23"/>
        <v>54600</v>
      </c>
      <c r="AG141" s="177">
        <f t="shared" si="24"/>
        <v>288600</v>
      </c>
      <c r="AH141" s="209"/>
    </row>
    <row r="142" spans="1:34" s="164" customFormat="1" ht="21" customHeight="1">
      <c r="A142" s="177">
        <v>139</v>
      </c>
      <c r="B142" s="178" t="s">
        <v>178</v>
      </c>
      <c r="C142" s="179" t="s">
        <v>560</v>
      </c>
      <c r="D142" s="180" t="s">
        <v>561</v>
      </c>
      <c r="E142" s="181">
        <v>18716923788</v>
      </c>
      <c r="F142" s="181">
        <v>130</v>
      </c>
      <c r="G142" s="181"/>
      <c r="H142" s="181">
        <v>130</v>
      </c>
      <c r="I142" s="195">
        <v>130</v>
      </c>
      <c r="J142" s="195">
        <v>130</v>
      </c>
      <c r="K142" s="177">
        <f t="shared" si="21"/>
        <v>0</v>
      </c>
      <c r="L142" s="192">
        <f t="shared" si="20"/>
        <v>130</v>
      </c>
      <c r="M142" s="194"/>
      <c r="N142" s="194">
        <v>130</v>
      </c>
      <c r="O142" s="194"/>
      <c r="P142" s="194"/>
      <c r="Q142" s="194"/>
      <c r="R142" s="194"/>
      <c r="S142" s="194"/>
      <c r="T142" s="194"/>
      <c r="U142" s="194"/>
      <c r="V142" s="194"/>
      <c r="W142" s="194"/>
      <c r="X142" s="194"/>
      <c r="Y142" s="177">
        <v>300</v>
      </c>
      <c r="Z142" s="195">
        <v>130</v>
      </c>
      <c r="AA142" s="195">
        <v>130</v>
      </c>
      <c r="AB142" s="177">
        <f t="shared" si="22"/>
        <v>39000</v>
      </c>
      <c r="AC142" s="177">
        <v>70</v>
      </c>
      <c r="AD142" s="195">
        <v>130</v>
      </c>
      <c r="AE142" s="195">
        <v>130</v>
      </c>
      <c r="AF142" s="177">
        <f t="shared" si="23"/>
        <v>9100</v>
      </c>
      <c r="AG142" s="177">
        <f t="shared" si="24"/>
        <v>48100</v>
      </c>
      <c r="AH142" s="209"/>
    </row>
    <row r="143" spans="1:34" s="164" customFormat="1" ht="21" customHeight="1">
      <c r="A143" s="177">
        <v>140</v>
      </c>
      <c r="B143" s="178" t="s">
        <v>178</v>
      </c>
      <c r="C143" s="179" t="s">
        <v>188</v>
      </c>
      <c r="D143" s="180" t="s">
        <v>190</v>
      </c>
      <c r="E143" s="181">
        <v>13896472697</v>
      </c>
      <c r="F143" s="181">
        <v>50</v>
      </c>
      <c r="G143" s="181"/>
      <c r="H143" s="181">
        <v>50</v>
      </c>
      <c r="I143" s="195">
        <v>50</v>
      </c>
      <c r="J143" s="195">
        <v>50</v>
      </c>
      <c r="K143" s="177">
        <f t="shared" si="21"/>
        <v>0</v>
      </c>
      <c r="L143" s="192">
        <f t="shared" si="20"/>
        <v>50</v>
      </c>
      <c r="M143" s="194"/>
      <c r="N143" s="195">
        <v>50</v>
      </c>
      <c r="O143" s="194"/>
      <c r="P143" s="194"/>
      <c r="Q143" s="194"/>
      <c r="R143" s="194"/>
      <c r="S143" s="194"/>
      <c r="T143" s="194"/>
      <c r="U143" s="194"/>
      <c r="V143" s="194"/>
      <c r="W143" s="194"/>
      <c r="X143" s="194"/>
      <c r="Y143" s="177">
        <v>300</v>
      </c>
      <c r="Z143" s="195">
        <v>50</v>
      </c>
      <c r="AA143" s="195">
        <v>50</v>
      </c>
      <c r="AB143" s="177">
        <f t="shared" si="22"/>
        <v>15000</v>
      </c>
      <c r="AC143" s="177">
        <v>70</v>
      </c>
      <c r="AD143" s="195">
        <v>50</v>
      </c>
      <c r="AE143" s="195">
        <v>50</v>
      </c>
      <c r="AF143" s="177">
        <f t="shared" si="23"/>
        <v>3500</v>
      </c>
      <c r="AG143" s="177">
        <f t="shared" si="24"/>
        <v>18500</v>
      </c>
      <c r="AH143" s="209"/>
    </row>
    <row r="144" spans="1:34" s="164" customFormat="1" ht="21" customHeight="1">
      <c r="A144" s="177">
        <v>141</v>
      </c>
      <c r="B144" s="178" t="s">
        <v>178</v>
      </c>
      <c r="C144" s="179" t="s">
        <v>562</v>
      </c>
      <c r="D144" s="180" t="s">
        <v>563</v>
      </c>
      <c r="E144" s="181">
        <v>18325168558</v>
      </c>
      <c r="F144" s="181">
        <v>220</v>
      </c>
      <c r="G144" s="181"/>
      <c r="H144" s="181">
        <v>220</v>
      </c>
      <c r="I144" s="195">
        <v>220</v>
      </c>
      <c r="J144" s="195">
        <v>220</v>
      </c>
      <c r="K144" s="177">
        <f t="shared" si="21"/>
        <v>0</v>
      </c>
      <c r="L144" s="192">
        <f t="shared" si="20"/>
        <v>220</v>
      </c>
      <c r="M144" s="194"/>
      <c r="N144" s="195">
        <v>220</v>
      </c>
      <c r="O144" s="194"/>
      <c r="P144" s="194"/>
      <c r="Q144" s="194"/>
      <c r="R144" s="194"/>
      <c r="S144" s="194"/>
      <c r="T144" s="194"/>
      <c r="U144" s="194"/>
      <c r="V144" s="194"/>
      <c r="W144" s="194"/>
      <c r="X144" s="194"/>
      <c r="Y144" s="177">
        <v>300</v>
      </c>
      <c r="Z144" s="195">
        <v>220</v>
      </c>
      <c r="AA144" s="195">
        <v>220</v>
      </c>
      <c r="AB144" s="177">
        <f t="shared" si="22"/>
        <v>66000</v>
      </c>
      <c r="AC144" s="177">
        <v>70</v>
      </c>
      <c r="AD144" s="195">
        <v>220</v>
      </c>
      <c r="AE144" s="195">
        <v>220</v>
      </c>
      <c r="AF144" s="177">
        <f t="shared" si="23"/>
        <v>15400</v>
      </c>
      <c r="AG144" s="177">
        <f t="shared" si="24"/>
        <v>81400</v>
      </c>
      <c r="AH144" s="209"/>
    </row>
    <row r="145" spans="1:34" s="164" customFormat="1" ht="21" customHeight="1">
      <c r="A145" s="177">
        <v>142</v>
      </c>
      <c r="B145" s="178" t="s">
        <v>178</v>
      </c>
      <c r="C145" s="179" t="s">
        <v>564</v>
      </c>
      <c r="D145" s="180" t="s">
        <v>565</v>
      </c>
      <c r="E145" s="181">
        <v>18723431368</v>
      </c>
      <c r="F145" s="181">
        <v>50</v>
      </c>
      <c r="G145" s="181"/>
      <c r="H145" s="181">
        <v>50</v>
      </c>
      <c r="I145" s="195">
        <v>50</v>
      </c>
      <c r="J145" s="195">
        <v>50</v>
      </c>
      <c r="K145" s="177">
        <f t="shared" si="21"/>
        <v>0</v>
      </c>
      <c r="L145" s="192">
        <f t="shared" si="20"/>
        <v>50</v>
      </c>
      <c r="M145" s="194"/>
      <c r="N145" s="195">
        <v>50</v>
      </c>
      <c r="O145" s="194"/>
      <c r="P145" s="194"/>
      <c r="Q145" s="194"/>
      <c r="R145" s="194"/>
      <c r="S145" s="194"/>
      <c r="T145" s="194"/>
      <c r="U145" s="194"/>
      <c r="V145" s="194"/>
      <c r="W145" s="194"/>
      <c r="X145" s="194"/>
      <c r="Y145" s="177">
        <v>300</v>
      </c>
      <c r="Z145" s="195">
        <v>50</v>
      </c>
      <c r="AA145" s="195">
        <v>50</v>
      </c>
      <c r="AB145" s="177">
        <f t="shared" si="22"/>
        <v>15000</v>
      </c>
      <c r="AC145" s="177">
        <v>70</v>
      </c>
      <c r="AD145" s="195">
        <v>50</v>
      </c>
      <c r="AE145" s="195">
        <v>50</v>
      </c>
      <c r="AF145" s="177">
        <f t="shared" si="23"/>
        <v>3500</v>
      </c>
      <c r="AG145" s="177">
        <f t="shared" si="24"/>
        <v>18500</v>
      </c>
      <c r="AH145" s="209"/>
    </row>
    <row r="146" spans="1:34" s="164" customFormat="1" ht="21" customHeight="1">
      <c r="A146" s="177">
        <v>143</v>
      </c>
      <c r="B146" s="178" t="s">
        <v>178</v>
      </c>
      <c r="C146" s="179" t="s">
        <v>566</v>
      </c>
      <c r="D146" s="180" t="s">
        <v>567</v>
      </c>
      <c r="E146" s="181">
        <v>17783151990</v>
      </c>
      <c r="F146" s="181">
        <v>70</v>
      </c>
      <c r="G146" s="181"/>
      <c r="H146" s="181">
        <v>70</v>
      </c>
      <c r="I146" s="195">
        <v>70</v>
      </c>
      <c r="J146" s="195">
        <v>70</v>
      </c>
      <c r="K146" s="177">
        <f t="shared" si="21"/>
        <v>0</v>
      </c>
      <c r="L146" s="192">
        <f t="shared" si="20"/>
        <v>70</v>
      </c>
      <c r="M146" s="194"/>
      <c r="N146" s="195">
        <v>70</v>
      </c>
      <c r="O146" s="194"/>
      <c r="P146" s="194"/>
      <c r="Q146" s="194"/>
      <c r="R146" s="194"/>
      <c r="S146" s="194"/>
      <c r="T146" s="194"/>
      <c r="U146" s="194"/>
      <c r="V146" s="194"/>
      <c r="W146" s="194"/>
      <c r="X146" s="194"/>
      <c r="Y146" s="177">
        <v>300</v>
      </c>
      <c r="Z146" s="195">
        <v>70</v>
      </c>
      <c r="AA146" s="195">
        <v>70</v>
      </c>
      <c r="AB146" s="177">
        <f t="shared" si="22"/>
        <v>21000</v>
      </c>
      <c r="AC146" s="177">
        <v>70</v>
      </c>
      <c r="AD146" s="195">
        <v>70</v>
      </c>
      <c r="AE146" s="195">
        <v>70</v>
      </c>
      <c r="AF146" s="177">
        <f t="shared" si="23"/>
        <v>4900</v>
      </c>
      <c r="AG146" s="177">
        <f t="shared" si="24"/>
        <v>25900</v>
      </c>
      <c r="AH146" s="209"/>
    </row>
    <row r="147" spans="1:34" s="164" customFormat="1" ht="21" customHeight="1">
      <c r="A147" s="177">
        <v>144</v>
      </c>
      <c r="B147" s="178" t="s">
        <v>178</v>
      </c>
      <c r="C147" s="179" t="s">
        <v>568</v>
      </c>
      <c r="D147" s="180" t="s">
        <v>569</v>
      </c>
      <c r="E147" s="181">
        <v>13658299397</v>
      </c>
      <c r="F147" s="181">
        <v>224.66</v>
      </c>
      <c r="G147" s="181"/>
      <c r="H147" s="181">
        <v>224.66</v>
      </c>
      <c r="I147" s="195">
        <v>224.66</v>
      </c>
      <c r="J147" s="195">
        <v>224.66</v>
      </c>
      <c r="K147" s="177">
        <f t="shared" si="21"/>
        <v>0</v>
      </c>
      <c r="L147" s="192">
        <f t="shared" si="20"/>
        <v>224.66</v>
      </c>
      <c r="M147" s="194"/>
      <c r="N147" s="194"/>
      <c r="O147" s="194"/>
      <c r="P147" s="194"/>
      <c r="Q147" s="194"/>
      <c r="R147" s="194">
        <v>224.66</v>
      </c>
      <c r="S147" s="194"/>
      <c r="T147" s="194"/>
      <c r="U147" s="194"/>
      <c r="V147" s="194"/>
      <c r="W147" s="194"/>
      <c r="X147" s="194"/>
      <c r="Y147" s="177">
        <v>300</v>
      </c>
      <c r="Z147" s="195">
        <v>224.66</v>
      </c>
      <c r="AA147" s="195">
        <v>224.66</v>
      </c>
      <c r="AB147" s="177">
        <f t="shared" si="22"/>
        <v>67398</v>
      </c>
      <c r="AC147" s="177">
        <v>70</v>
      </c>
      <c r="AD147" s="195">
        <v>0</v>
      </c>
      <c r="AE147" s="195">
        <v>0</v>
      </c>
      <c r="AF147" s="177">
        <f t="shared" si="23"/>
        <v>0</v>
      </c>
      <c r="AG147" s="177">
        <f t="shared" si="24"/>
        <v>67398</v>
      </c>
      <c r="AH147" s="209"/>
    </row>
    <row r="148" spans="1:34" s="164" customFormat="1" ht="21" customHeight="1">
      <c r="A148" s="177">
        <v>145</v>
      </c>
      <c r="B148" s="178" t="s">
        <v>178</v>
      </c>
      <c r="C148" s="179" t="s">
        <v>570</v>
      </c>
      <c r="D148" s="180" t="s">
        <v>571</v>
      </c>
      <c r="E148" s="181">
        <v>18717075325</v>
      </c>
      <c r="F148" s="181">
        <v>153.6</v>
      </c>
      <c r="G148" s="181"/>
      <c r="H148" s="181">
        <v>153.6</v>
      </c>
      <c r="I148" s="195">
        <v>153.6</v>
      </c>
      <c r="J148" s="195">
        <v>120.55</v>
      </c>
      <c r="K148" s="177">
        <f t="shared" si="21"/>
        <v>33.05</v>
      </c>
      <c r="L148" s="192">
        <f t="shared" si="20"/>
        <v>120.55</v>
      </c>
      <c r="M148" s="194"/>
      <c r="N148" s="194"/>
      <c r="O148" s="194"/>
      <c r="P148" s="194"/>
      <c r="Q148" s="194"/>
      <c r="R148" s="195">
        <v>120.55</v>
      </c>
      <c r="S148" s="194"/>
      <c r="T148" s="194"/>
      <c r="U148" s="194"/>
      <c r="V148" s="194"/>
      <c r="W148" s="194"/>
      <c r="X148" s="194"/>
      <c r="Y148" s="177">
        <v>300</v>
      </c>
      <c r="Z148" s="195">
        <v>0</v>
      </c>
      <c r="AA148" s="195">
        <v>153.6</v>
      </c>
      <c r="AB148" s="177">
        <f t="shared" si="22"/>
        <v>0</v>
      </c>
      <c r="AC148" s="177">
        <v>70</v>
      </c>
      <c r="AD148" s="195">
        <v>120.55</v>
      </c>
      <c r="AE148" s="195">
        <v>153.6</v>
      </c>
      <c r="AF148" s="177">
        <f t="shared" si="23"/>
        <v>8438.5</v>
      </c>
      <c r="AG148" s="177">
        <f t="shared" si="24"/>
        <v>8438.5</v>
      </c>
      <c r="AH148" s="211" t="s">
        <v>331</v>
      </c>
    </row>
    <row r="149" spans="1:34" s="164" customFormat="1" ht="21" customHeight="1">
      <c r="A149" s="177">
        <v>146</v>
      </c>
      <c r="B149" s="178" t="s">
        <v>572</v>
      </c>
      <c r="C149" s="178" t="s">
        <v>573</v>
      </c>
      <c r="D149" s="184" t="s">
        <v>574</v>
      </c>
      <c r="E149" s="184">
        <v>17383036995</v>
      </c>
      <c r="F149" s="184">
        <v>128</v>
      </c>
      <c r="G149" s="184"/>
      <c r="H149" s="184">
        <v>128</v>
      </c>
      <c r="I149" s="195">
        <v>128</v>
      </c>
      <c r="J149" s="195">
        <v>100.17</v>
      </c>
      <c r="K149" s="177">
        <f t="shared" si="21"/>
        <v>27.83</v>
      </c>
      <c r="L149" s="192">
        <f t="shared" si="20"/>
        <v>100.17</v>
      </c>
      <c r="M149" s="195">
        <v>100.17</v>
      </c>
      <c r="N149" s="194"/>
      <c r="O149" s="194"/>
      <c r="P149" s="194"/>
      <c r="Q149" s="194"/>
      <c r="R149" s="194"/>
      <c r="S149" s="194"/>
      <c r="T149" s="194"/>
      <c r="U149" s="194"/>
      <c r="V149" s="194"/>
      <c r="W149" s="194"/>
      <c r="X149" s="194"/>
      <c r="Y149" s="177">
        <v>300</v>
      </c>
      <c r="Z149" s="195">
        <v>100.17</v>
      </c>
      <c r="AA149" s="195">
        <v>128</v>
      </c>
      <c r="AB149" s="177">
        <f t="shared" si="22"/>
        <v>30051</v>
      </c>
      <c r="AC149" s="177">
        <v>70</v>
      </c>
      <c r="AD149" s="195">
        <v>0</v>
      </c>
      <c r="AE149" s="195">
        <v>0</v>
      </c>
      <c r="AF149" s="177">
        <f t="shared" si="23"/>
        <v>0</v>
      </c>
      <c r="AG149" s="177">
        <f t="shared" si="24"/>
        <v>30051</v>
      </c>
      <c r="AH149" s="209"/>
    </row>
    <row r="150" spans="1:34" s="164" customFormat="1" ht="21" customHeight="1">
      <c r="A150" s="177">
        <v>147</v>
      </c>
      <c r="B150" s="178" t="s">
        <v>572</v>
      </c>
      <c r="C150" s="178" t="s">
        <v>575</v>
      </c>
      <c r="D150" s="375" t="s">
        <v>576</v>
      </c>
      <c r="E150" s="184">
        <v>18584706111</v>
      </c>
      <c r="F150" s="184">
        <v>100</v>
      </c>
      <c r="G150" s="184"/>
      <c r="H150" s="184">
        <v>100</v>
      </c>
      <c r="I150" s="195">
        <v>100</v>
      </c>
      <c r="J150" s="195">
        <v>0</v>
      </c>
      <c r="K150" s="177">
        <f t="shared" si="21"/>
        <v>100</v>
      </c>
      <c r="L150" s="192">
        <f t="shared" si="20"/>
        <v>0</v>
      </c>
      <c r="M150" s="195"/>
      <c r="N150" s="194"/>
      <c r="O150" s="194"/>
      <c r="P150" s="194"/>
      <c r="Q150" s="194"/>
      <c r="R150" s="194"/>
      <c r="S150" s="194"/>
      <c r="T150" s="194"/>
      <c r="U150" s="194"/>
      <c r="V150" s="194"/>
      <c r="W150" s="194"/>
      <c r="X150" s="194"/>
      <c r="Y150" s="177">
        <v>300</v>
      </c>
      <c r="Z150" s="195">
        <v>0</v>
      </c>
      <c r="AA150" s="195">
        <v>100</v>
      </c>
      <c r="AB150" s="177">
        <f t="shared" si="22"/>
        <v>0</v>
      </c>
      <c r="AC150" s="177">
        <v>70</v>
      </c>
      <c r="AD150" s="195">
        <v>0</v>
      </c>
      <c r="AE150" s="195">
        <v>0</v>
      </c>
      <c r="AF150" s="177">
        <f t="shared" si="23"/>
        <v>0</v>
      </c>
      <c r="AG150" s="177">
        <f t="shared" si="24"/>
        <v>0</v>
      </c>
      <c r="AH150" s="212" t="s">
        <v>494</v>
      </c>
    </row>
    <row r="151" spans="1:34" s="164" customFormat="1" ht="21" customHeight="1">
      <c r="A151" s="177">
        <v>148</v>
      </c>
      <c r="B151" s="178" t="s">
        <v>572</v>
      </c>
      <c r="C151" s="178" t="s">
        <v>577</v>
      </c>
      <c r="D151" s="375" t="s">
        <v>578</v>
      </c>
      <c r="E151" s="184">
        <v>13709493399</v>
      </c>
      <c r="F151" s="184">
        <v>200</v>
      </c>
      <c r="G151" s="184"/>
      <c r="H151" s="184">
        <v>200</v>
      </c>
      <c r="I151" s="195">
        <v>200</v>
      </c>
      <c r="J151" s="195">
        <v>127.69</v>
      </c>
      <c r="K151" s="177">
        <f t="shared" si="21"/>
        <v>72.31</v>
      </c>
      <c r="L151" s="192">
        <f t="shared" si="20"/>
        <v>127.69</v>
      </c>
      <c r="M151" s="194"/>
      <c r="N151" s="195">
        <v>127.69</v>
      </c>
      <c r="O151" s="194"/>
      <c r="P151" s="194"/>
      <c r="Q151" s="194"/>
      <c r="R151" s="194"/>
      <c r="S151" s="194"/>
      <c r="T151" s="194"/>
      <c r="U151" s="194"/>
      <c r="V151" s="194"/>
      <c r="W151" s="194"/>
      <c r="X151" s="194"/>
      <c r="Y151" s="177">
        <v>300</v>
      </c>
      <c r="Z151" s="195">
        <v>127.69</v>
      </c>
      <c r="AA151" s="195">
        <v>200</v>
      </c>
      <c r="AB151" s="177">
        <f t="shared" si="22"/>
        <v>38307</v>
      </c>
      <c r="AC151" s="177">
        <v>70</v>
      </c>
      <c r="AD151" s="195">
        <v>127.69</v>
      </c>
      <c r="AE151" s="195">
        <v>200</v>
      </c>
      <c r="AF151" s="177">
        <f t="shared" si="23"/>
        <v>8938.3</v>
      </c>
      <c r="AG151" s="177">
        <f t="shared" si="24"/>
        <v>47245.3</v>
      </c>
      <c r="AH151" s="209"/>
    </row>
    <row r="152" spans="1:34" s="164" customFormat="1" ht="21" customHeight="1">
      <c r="A152" s="177">
        <v>149</v>
      </c>
      <c r="B152" s="178" t="s">
        <v>572</v>
      </c>
      <c r="C152" s="178" t="s">
        <v>579</v>
      </c>
      <c r="D152" s="375" t="s">
        <v>580</v>
      </c>
      <c r="E152" s="184">
        <v>15310585491</v>
      </c>
      <c r="F152" s="184">
        <v>400</v>
      </c>
      <c r="G152" s="184"/>
      <c r="H152" s="184">
        <v>400</v>
      </c>
      <c r="I152" s="195">
        <v>400</v>
      </c>
      <c r="J152" s="195">
        <v>326.42</v>
      </c>
      <c r="K152" s="177">
        <f t="shared" si="21"/>
        <v>73.57999999999998</v>
      </c>
      <c r="L152" s="192">
        <f t="shared" si="20"/>
        <v>326.42</v>
      </c>
      <c r="M152" s="194">
        <v>47.8</v>
      </c>
      <c r="N152" s="194">
        <v>278.62</v>
      </c>
      <c r="O152" s="194"/>
      <c r="P152" s="194"/>
      <c r="Q152" s="194"/>
      <c r="R152" s="194"/>
      <c r="S152" s="194"/>
      <c r="T152" s="194"/>
      <c r="U152" s="194"/>
      <c r="V152" s="194"/>
      <c r="W152" s="194"/>
      <c r="X152" s="194"/>
      <c r="Y152" s="177">
        <v>300</v>
      </c>
      <c r="Z152" s="195">
        <v>326.42</v>
      </c>
      <c r="AA152" s="195">
        <v>400</v>
      </c>
      <c r="AB152" s="177">
        <f t="shared" si="22"/>
        <v>97926</v>
      </c>
      <c r="AC152" s="177">
        <v>70</v>
      </c>
      <c r="AD152" s="195">
        <v>326.42</v>
      </c>
      <c r="AE152" s="195">
        <v>400</v>
      </c>
      <c r="AF152" s="177">
        <f t="shared" si="23"/>
        <v>22849.4</v>
      </c>
      <c r="AG152" s="177">
        <f t="shared" si="24"/>
        <v>120775.4</v>
      </c>
      <c r="AH152" s="209"/>
    </row>
    <row r="153" spans="1:34" s="164" customFormat="1" ht="21" customHeight="1">
      <c r="A153" s="177">
        <v>150</v>
      </c>
      <c r="B153" s="178" t="s">
        <v>572</v>
      </c>
      <c r="C153" s="178" t="s">
        <v>581</v>
      </c>
      <c r="D153" s="375" t="s">
        <v>582</v>
      </c>
      <c r="E153" s="184">
        <v>13896441231</v>
      </c>
      <c r="F153" s="184">
        <v>400</v>
      </c>
      <c r="G153" s="184"/>
      <c r="H153" s="184">
        <v>400</v>
      </c>
      <c r="I153" s="195">
        <v>400</v>
      </c>
      <c r="J153" s="195">
        <v>374.73</v>
      </c>
      <c r="K153" s="177">
        <f t="shared" si="21"/>
        <v>25.269999999999982</v>
      </c>
      <c r="L153" s="192">
        <f t="shared" si="20"/>
        <v>374.73</v>
      </c>
      <c r="M153" s="194"/>
      <c r="N153" s="195">
        <v>374.73</v>
      </c>
      <c r="O153" s="194"/>
      <c r="P153" s="194"/>
      <c r="Q153" s="194"/>
      <c r="R153" s="194"/>
      <c r="S153" s="194"/>
      <c r="T153" s="194"/>
      <c r="U153" s="194"/>
      <c r="V153" s="194"/>
      <c r="W153" s="194"/>
      <c r="X153" s="194"/>
      <c r="Y153" s="177">
        <v>300</v>
      </c>
      <c r="Z153" s="195">
        <v>374.73</v>
      </c>
      <c r="AA153" s="195">
        <v>400</v>
      </c>
      <c r="AB153" s="177">
        <f t="shared" si="22"/>
        <v>112419</v>
      </c>
      <c r="AC153" s="177">
        <v>70</v>
      </c>
      <c r="AD153" s="195">
        <v>0</v>
      </c>
      <c r="AE153" s="195">
        <v>0</v>
      </c>
      <c r="AF153" s="177">
        <f t="shared" si="23"/>
        <v>0</v>
      </c>
      <c r="AG153" s="177">
        <f t="shared" si="24"/>
        <v>112419</v>
      </c>
      <c r="AH153" s="209"/>
    </row>
    <row r="154" spans="1:34" s="164" customFormat="1" ht="21" customHeight="1">
      <c r="A154" s="177">
        <v>151</v>
      </c>
      <c r="B154" s="178" t="s">
        <v>572</v>
      </c>
      <c r="C154" s="178" t="s">
        <v>583</v>
      </c>
      <c r="D154" s="375" t="s">
        <v>584</v>
      </c>
      <c r="E154" s="184">
        <v>15111563108</v>
      </c>
      <c r="F154" s="184">
        <v>80</v>
      </c>
      <c r="G154" s="184"/>
      <c r="H154" s="184">
        <v>80</v>
      </c>
      <c r="I154" s="195">
        <v>80</v>
      </c>
      <c r="J154" s="195">
        <v>80</v>
      </c>
      <c r="K154" s="177">
        <f t="shared" si="21"/>
        <v>0</v>
      </c>
      <c r="L154" s="192">
        <f t="shared" si="20"/>
        <v>80</v>
      </c>
      <c r="M154" s="194"/>
      <c r="N154" s="195">
        <v>80</v>
      </c>
      <c r="O154" s="194"/>
      <c r="P154" s="194"/>
      <c r="Q154" s="194"/>
      <c r="R154" s="194"/>
      <c r="S154" s="194"/>
      <c r="T154" s="194"/>
      <c r="U154" s="194"/>
      <c r="V154" s="194"/>
      <c r="W154" s="194"/>
      <c r="X154" s="194"/>
      <c r="Y154" s="177">
        <v>300</v>
      </c>
      <c r="Z154" s="195">
        <v>80</v>
      </c>
      <c r="AA154" s="195">
        <v>80</v>
      </c>
      <c r="AB154" s="177">
        <f t="shared" si="22"/>
        <v>24000</v>
      </c>
      <c r="AC154" s="177">
        <v>70</v>
      </c>
      <c r="AD154" s="195">
        <v>80</v>
      </c>
      <c r="AE154" s="195">
        <v>80</v>
      </c>
      <c r="AF154" s="177">
        <f t="shared" si="23"/>
        <v>5600</v>
      </c>
      <c r="AG154" s="177">
        <f t="shared" si="24"/>
        <v>29600</v>
      </c>
      <c r="AH154" s="209"/>
    </row>
    <row r="155" spans="1:34" s="164" customFormat="1" ht="21" customHeight="1">
      <c r="A155" s="177">
        <v>152</v>
      </c>
      <c r="B155" s="178" t="s">
        <v>572</v>
      </c>
      <c r="C155" s="213" t="s">
        <v>585</v>
      </c>
      <c r="D155" s="375" t="s">
        <v>586</v>
      </c>
      <c r="E155" s="184">
        <v>19123860377</v>
      </c>
      <c r="F155" s="184">
        <v>50</v>
      </c>
      <c r="G155" s="184"/>
      <c r="H155" s="184">
        <v>50</v>
      </c>
      <c r="I155" s="195">
        <v>50</v>
      </c>
      <c r="J155" s="195">
        <v>50</v>
      </c>
      <c r="K155" s="177">
        <f t="shared" si="21"/>
        <v>0</v>
      </c>
      <c r="L155" s="192">
        <f t="shared" si="20"/>
        <v>50</v>
      </c>
      <c r="M155" s="194"/>
      <c r="N155" s="195">
        <v>50</v>
      </c>
      <c r="O155" s="194"/>
      <c r="P155" s="194"/>
      <c r="Q155" s="194"/>
      <c r="R155" s="194"/>
      <c r="S155" s="194"/>
      <c r="T155" s="194"/>
      <c r="U155" s="194"/>
      <c r="V155" s="194"/>
      <c r="W155" s="194"/>
      <c r="X155" s="194"/>
      <c r="Y155" s="177">
        <v>300</v>
      </c>
      <c r="Z155" s="195">
        <v>0</v>
      </c>
      <c r="AA155" s="195">
        <v>50</v>
      </c>
      <c r="AB155" s="177">
        <f t="shared" si="22"/>
        <v>0</v>
      </c>
      <c r="AC155" s="177">
        <v>70</v>
      </c>
      <c r="AD155" s="195">
        <v>50</v>
      </c>
      <c r="AE155" s="195">
        <v>50</v>
      </c>
      <c r="AF155" s="177">
        <f t="shared" si="23"/>
        <v>3500</v>
      </c>
      <c r="AG155" s="177">
        <f t="shared" si="24"/>
        <v>3500</v>
      </c>
      <c r="AH155" s="209"/>
    </row>
    <row r="156" spans="1:34" s="164" customFormat="1" ht="21" customHeight="1">
      <c r="A156" s="177">
        <v>153</v>
      </c>
      <c r="B156" s="178" t="s">
        <v>572</v>
      </c>
      <c r="C156" s="213" t="s">
        <v>587</v>
      </c>
      <c r="D156" s="184" t="s">
        <v>588</v>
      </c>
      <c r="E156" s="184">
        <v>18723923399</v>
      </c>
      <c r="F156" s="184">
        <v>50</v>
      </c>
      <c r="G156" s="184"/>
      <c r="H156" s="184">
        <v>50</v>
      </c>
      <c r="I156" s="195">
        <v>50</v>
      </c>
      <c r="J156" s="195">
        <v>50</v>
      </c>
      <c r="K156" s="177">
        <f t="shared" si="21"/>
        <v>0</v>
      </c>
      <c r="L156" s="192">
        <f t="shared" si="20"/>
        <v>50</v>
      </c>
      <c r="M156" s="194"/>
      <c r="N156" s="195">
        <v>50</v>
      </c>
      <c r="O156" s="194"/>
      <c r="P156" s="194"/>
      <c r="Q156" s="194"/>
      <c r="R156" s="194"/>
      <c r="S156" s="194"/>
      <c r="T156" s="194"/>
      <c r="U156" s="194"/>
      <c r="V156" s="194"/>
      <c r="W156" s="194"/>
      <c r="X156" s="194"/>
      <c r="Y156" s="177">
        <v>300</v>
      </c>
      <c r="Z156" s="195">
        <v>50</v>
      </c>
      <c r="AA156" s="195">
        <v>50</v>
      </c>
      <c r="AB156" s="177">
        <f t="shared" si="22"/>
        <v>15000</v>
      </c>
      <c r="AC156" s="177">
        <v>70</v>
      </c>
      <c r="AD156" s="195">
        <v>50</v>
      </c>
      <c r="AE156" s="195">
        <v>50</v>
      </c>
      <c r="AF156" s="177">
        <f t="shared" si="23"/>
        <v>3500</v>
      </c>
      <c r="AG156" s="177">
        <f t="shared" si="24"/>
        <v>18500</v>
      </c>
      <c r="AH156" s="209"/>
    </row>
    <row r="157" spans="1:34" s="164" customFormat="1" ht="21" customHeight="1">
      <c r="A157" s="177">
        <v>154</v>
      </c>
      <c r="B157" s="178" t="s">
        <v>572</v>
      </c>
      <c r="C157" s="213" t="s">
        <v>589</v>
      </c>
      <c r="D157" s="375" t="s">
        <v>590</v>
      </c>
      <c r="E157" s="184">
        <v>15095982138</v>
      </c>
      <c r="F157" s="184">
        <v>50</v>
      </c>
      <c r="G157" s="184"/>
      <c r="H157" s="184">
        <v>50</v>
      </c>
      <c r="I157" s="195">
        <v>50</v>
      </c>
      <c r="J157" s="195">
        <v>50</v>
      </c>
      <c r="K157" s="177">
        <f t="shared" si="21"/>
        <v>0</v>
      </c>
      <c r="L157" s="192">
        <f t="shared" si="20"/>
        <v>50</v>
      </c>
      <c r="M157" s="194"/>
      <c r="N157" s="195">
        <v>50</v>
      </c>
      <c r="O157" s="194"/>
      <c r="P157" s="194"/>
      <c r="Q157" s="194"/>
      <c r="R157" s="194"/>
      <c r="S157" s="194"/>
      <c r="T157" s="194"/>
      <c r="U157" s="194"/>
      <c r="V157" s="194"/>
      <c r="W157" s="194"/>
      <c r="X157" s="194"/>
      <c r="Y157" s="177">
        <v>300</v>
      </c>
      <c r="Z157" s="195">
        <v>50</v>
      </c>
      <c r="AA157" s="195">
        <v>50</v>
      </c>
      <c r="AB157" s="177">
        <f t="shared" si="22"/>
        <v>15000</v>
      </c>
      <c r="AC157" s="177">
        <v>70</v>
      </c>
      <c r="AD157" s="195">
        <v>50</v>
      </c>
      <c r="AE157" s="195">
        <v>50</v>
      </c>
      <c r="AF157" s="177">
        <f t="shared" si="23"/>
        <v>3500</v>
      </c>
      <c r="AG157" s="177">
        <f t="shared" si="24"/>
        <v>18500</v>
      </c>
      <c r="AH157" s="209"/>
    </row>
    <row r="158" spans="1:34" s="164" customFormat="1" ht="21" customHeight="1">
      <c r="A158" s="177">
        <v>155</v>
      </c>
      <c r="B158" s="178" t="s">
        <v>279</v>
      </c>
      <c r="C158" s="179" t="s">
        <v>591</v>
      </c>
      <c r="D158" s="375" t="s">
        <v>592</v>
      </c>
      <c r="E158" s="181">
        <v>17726282795</v>
      </c>
      <c r="F158" s="181">
        <v>100</v>
      </c>
      <c r="G158" s="181"/>
      <c r="H158" s="181">
        <v>100</v>
      </c>
      <c r="I158" s="195">
        <v>100</v>
      </c>
      <c r="J158" s="195">
        <v>100</v>
      </c>
      <c r="K158" s="177">
        <f t="shared" si="21"/>
        <v>0</v>
      </c>
      <c r="L158" s="192">
        <f t="shared" si="20"/>
        <v>100</v>
      </c>
      <c r="M158" s="194"/>
      <c r="N158" s="193"/>
      <c r="O158" s="193"/>
      <c r="P158" s="193"/>
      <c r="Q158" s="193"/>
      <c r="R158" s="195">
        <v>100</v>
      </c>
      <c r="S158" s="193"/>
      <c r="T158" s="193"/>
      <c r="U158" s="193"/>
      <c r="V158" s="193"/>
      <c r="W158" s="193"/>
      <c r="X158" s="193"/>
      <c r="Y158" s="177">
        <v>300</v>
      </c>
      <c r="Z158" s="195">
        <v>100</v>
      </c>
      <c r="AA158" s="195">
        <v>100</v>
      </c>
      <c r="AB158" s="177">
        <f t="shared" si="22"/>
        <v>30000</v>
      </c>
      <c r="AC158" s="177">
        <v>70</v>
      </c>
      <c r="AD158" s="177">
        <v>0</v>
      </c>
      <c r="AE158" s="177">
        <v>0</v>
      </c>
      <c r="AF158" s="177">
        <f t="shared" si="23"/>
        <v>0</v>
      </c>
      <c r="AG158" s="177">
        <f t="shared" si="24"/>
        <v>30000</v>
      </c>
      <c r="AH158" s="206"/>
    </row>
    <row r="159" spans="1:34" s="164" customFormat="1" ht="21" customHeight="1">
      <c r="A159" s="177">
        <v>156</v>
      </c>
      <c r="B159" s="178" t="s">
        <v>279</v>
      </c>
      <c r="C159" s="179" t="s">
        <v>593</v>
      </c>
      <c r="D159" s="375" t="s">
        <v>594</v>
      </c>
      <c r="E159" s="181">
        <v>13709493013</v>
      </c>
      <c r="F159" s="181">
        <v>163.6</v>
      </c>
      <c r="G159" s="181"/>
      <c r="H159" s="181">
        <v>163.6</v>
      </c>
      <c r="I159" s="195">
        <v>163.6</v>
      </c>
      <c r="J159" s="195">
        <v>162.41</v>
      </c>
      <c r="K159" s="177">
        <f t="shared" si="21"/>
        <v>1.1899999999999977</v>
      </c>
      <c r="L159" s="192">
        <f aca="true" t="shared" si="25" ref="L159:L203">M159+N159+O159+P159+Q159+R159+S159+T159+U159+V159+W159+X159</f>
        <v>162.41</v>
      </c>
      <c r="M159" s="194"/>
      <c r="N159" s="193"/>
      <c r="O159" s="193"/>
      <c r="P159" s="193"/>
      <c r="Q159" s="193"/>
      <c r="R159" s="193">
        <v>162.41</v>
      </c>
      <c r="S159" s="193"/>
      <c r="T159" s="193"/>
      <c r="U159" s="193"/>
      <c r="V159" s="193"/>
      <c r="W159" s="193"/>
      <c r="X159" s="193"/>
      <c r="Y159" s="177">
        <v>300</v>
      </c>
      <c r="Z159" s="195">
        <v>162.41</v>
      </c>
      <c r="AA159" s="195">
        <v>163.6</v>
      </c>
      <c r="AB159" s="177">
        <f t="shared" si="22"/>
        <v>48723</v>
      </c>
      <c r="AC159" s="177">
        <v>70</v>
      </c>
      <c r="AD159" s="177">
        <v>0</v>
      </c>
      <c r="AE159" s="177">
        <v>0</v>
      </c>
      <c r="AF159" s="177">
        <f t="shared" si="23"/>
        <v>0</v>
      </c>
      <c r="AG159" s="177">
        <f t="shared" si="24"/>
        <v>48723</v>
      </c>
      <c r="AH159" s="206"/>
    </row>
    <row r="160" spans="1:34" s="164" customFormat="1" ht="21" customHeight="1">
      <c r="A160" s="177">
        <v>157</v>
      </c>
      <c r="B160" s="178" t="s">
        <v>279</v>
      </c>
      <c r="C160" s="179" t="s">
        <v>595</v>
      </c>
      <c r="D160" s="375" t="s">
        <v>596</v>
      </c>
      <c r="E160" s="181">
        <v>15223963512</v>
      </c>
      <c r="F160" s="181">
        <v>290.17</v>
      </c>
      <c r="G160" s="181"/>
      <c r="H160" s="181">
        <v>290.17</v>
      </c>
      <c r="I160" s="195">
        <v>287</v>
      </c>
      <c r="J160" s="195">
        <v>185.92</v>
      </c>
      <c r="K160" s="177">
        <f t="shared" si="21"/>
        <v>101.08000000000001</v>
      </c>
      <c r="L160" s="192">
        <f t="shared" si="25"/>
        <v>185.92</v>
      </c>
      <c r="M160" s="194"/>
      <c r="N160" s="195">
        <v>185.92</v>
      </c>
      <c r="O160" s="193"/>
      <c r="P160" s="193"/>
      <c r="Q160" s="193"/>
      <c r="R160" s="193"/>
      <c r="S160" s="193"/>
      <c r="T160" s="193"/>
      <c r="U160" s="193"/>
      <c r="V160" s="193"/>
      <c r="W160" s="193"/>
      <c r="X160" s="193"/>
      <c r="Y160" s="177">
        <v>300</v>
      </c>
      <c r="Z160" s="195">
        <v>185.92</v>
      </c>
      <c r="AA160" s="195">
        <v>287</v>
      </c>
      <c r="AB160" s="177">
        <f t="shared" si="22"/>
        <v>55775.99999999999</v>
      </c>
      <c r="AC160" s="177">
        <v>70</v>
      </c>
      <c r="AD160" s="177">
        <v>0</v>
      </c>
      <c r="AE160" s="177">
        <v>0</v>
      </c>
      <c r="AF160" s="177">
        <f t="shared" si="23"/>
        <v>0</v>
      </c>
      <c r="AG160" s="177">
        <f t="shared" si="24"/>
        <v>55775.99999999999</v>
      </c>
      <c r="AH160" s="206"/>
    </row>
    <row r="161" spans="1:34" s="164" customFormat="1" ht="21" customHeight="1">
      <c r="A161" s="177">
        <v>158</v>
      </c>
      <c r="B161" s="178" t="s">
        <v>279</v>
      </c>
      <c r="C161" s="179" t="s">
        <v>597</v>
      </c>
      <c r="D161" s="375" t="s">
        <v>598</v>
      </c>
      <c r="E161" s="181">
        <v>13896409768</v>
      </c>
      <c r="F161" s="181">
        <v>283.5</v>
      </c>
      <c r="G161" s="181"/>
      <c r="H161" s="181">
        <v>283.5</v>
      </c>
      <c r="I161" s="195">
        <v>283.5</v>
      </c>
      <c r="J161" s="195">
        <v>0</v>
      </c>
      <c r="K161" s="177">
        <f t="shared" si="21"/>
        <v>283.5</v>
      </c>
      <c r="L161" s="192">
        <f t="shared" si="25"/>
        <v>0</v>
      </c>
      <c r="M161" s="194"/>
      <c r="N161" s="195"/>
      <c r="O161" s="193"/>
      <c r="P161" s="193"/>
      <c r="Q161" s="193"/>
      <c r="R161" s="193"/>
      <c r="S161" s="193"/>
      <c r="T161" s="193"/>
      <c r="U161" s="193"/>
      <c r="V161" s="193"/>
      <c r="W161" s="193"/>
      <c r="X161" s="193"/>
      <c r="Y161" s="177">
        <v>300</v>
      </c>
      <c r="Z161" s="195">
        <v>0</v>
      </c>
      <c r="AA161" s="195">
        <v>283.5</v>
      </c>
      <c r="AB161" s="177">
        <f t="shared" si="22"/>
        <v>0</v>
      </c>
      <c r="AC161" s="177">
        <v>70</v>
      </c>
      <c r="AD161" s="177">
        <v>0</v>
      </c>
      <c r="AE161" s="177">
        <v>0</v>
      </c>
      <c r="AF161" s="177">
        <f t="shared" si="23"/>
        <v>0</v>
      </c>
      <c r="AG161" s="177">
        <f t="shared" si="24"/>
        <v>0</v>
      </c>
      <c r="AH161" s="215" t="s">
        <v>494</v>
      </c>
    </row>
    <row r="162" spans="1:34" s="164" customFormat="1" ht="21" customHeight="1">
      <c r="A162" s="177">
        <v>159</v>
      </c>
      <c r="B162" s="178" t="s">
        <v>279</v>
      </c>
      <c r="C162" s="179" t="s">
        <v>599</v>
      </c>
      <c r="D162" s="375" t="s">
        <v>600</v>
      </c>
      <c r="E162" s="181">
        <v>15095947813</v>
      </c>
      <c r="F162" s="181">
        <v>189.6</v>
      </c>
      <c r="G162" s="181"/>
      <c r="H162" s="181">
        <v>189.6</v>
      </c>
      <c r="I162" s="195">
        <v>189.6</v>
      </c>
      <c r="J162" s="195">
        <v>82.71</v>
      </c>
      <c r="K162" s="177">
        <f t="shared" si="21"/>
        <v>106.89</v>
      </c>
      <c r="L162" s="192">
        <f t="shared" si="25"/>
        <v>82.71</v>
      </c>
      <c r="M162" s="194"/>
      <c r="N162" s="195">
        <v>82.71</v>
      </c>
      <c r="O162" s="193"/>
      <c r="P162" s="193"/>
      <c r="Q162" s="193"/>
      <c r="R162" s="193"/>
      <c r="S162" s="193"/>
      <c r="T162" s="193"/>
      <c r="U162" s="193"/>
      <c r="V162" s="193"/>
      <c r="W162" s="193"/>
      <c r="X162" s="193"/>
      <c r="Y162" s="177">
        <v>300</v>
      </c>
      <c r="Z162" s="195">
        <v>82.71</v>
      </c>
      <c r="AA162" s="195">
        <v>189.6</v>
      </c>
      <c r="AB162" s="177">
        <f t="shared" si="22"/>
        <v>24812.999999999996</v>
      </c>
      <c r="AC162" s="177">
        <v>70</v>
      </c>
      <c r="AD162" s="177">
        <v>0</v>
      </c>
      <c r="AE162" s="177">
        <v>0</v>
      </c>
      <c r="AF162" s="177">
        <f t="shared" si="23"/>
        <v>0</v>
      </c>
      <c r="AG162" s="177">
        <f t="shared" si="24"/>
        <v>24812.999999999996</v>
      </c>
      <c r="AH162" s="216"/>
    </row>
    <row r="163" spans="1:34" s="164" customFormat="1" ht="21" customHeight="1">
      <c r="A163" s="177">
        <v>160</v>
      </c>
      <c r="B163" s="178" t="s">
        <v>279</v>
      </c>
      <c r="C163" s="179" t="s">
        <v>601</v>
      </c>
      <c r="D163" s="184" t="s">
        <v>602</v>
      </c>
      <c r="E163" s="181">
        <v>13709488329</v>
      </c>
      <c r="F163" s="181">
        <v>102.8</v>
      </c>
      <c r="G163" s="181"/>
      <c r="H163" s="181">
        <v>102.8</v>
      </c>
      <c r="I163" s="195">
        <v>100</v>
      </c>
      <c r="J163" s="195">
        <v>100</v>
      </c>
      <c r="K163" s="177">
        <f t="shared" si="21"/>
        <v>0</v>
      </c>
      <c r="L163" s="192">
        <f t="shared" si="25"/>
        <v>100</v>
      </c>
      <c r="M163" s="194"/>
      <c r="N163" s="195">
        <v>100</v>
      </c>
      <c r="O163" s="193"/>
      <c r="P163" s="193"/>
      <c r="Q163" s="193"/>
      <c r="R163" s="193"/>
      <c r="S163" s="193"/>
      <c r="T163" s="193"/>
      <c r="U163" s="193"/>
      <c r="V163" s="193"/>
      <c r="W163" s="193"/>
      <c r="X163" s="193"/>
      <c r="Y163" s="177">
        <v>300</v>
      </c>
      <c r="Z163" s="195">
        <v>100</v>
      </c>
      <c r="AA163" s="195">
        <v>100</v>
      </c>
      <c r="AB163" s="177">
        <f t="shared" si="22"/>
        <v>30000</v>
      </c>
      <c r="AC163" s="177">
        <v>70</v>
      </c>
      <c r="AD163" s="177">
        <v>0</v>
      </c>
      <c r="AE163" s="177">
        <v>0</v>
      </c>
      <c r="AF163" s="177">
        <f t="shared" si="23"/>
        <v>0</v>
      </c>
      <c r="AG163" s="177">
        <f t="shared" si="24"/>
        <v>30000</v>
      </c>
      <c r="AH163" s="206"/>
    </row>
    <row r="164" spans="1:34" s="164" customFormat="1" ht="21" customHeight="1">
      <c r="A164" s="177">
        <v>161</v>
      </c>
      <c r="B164" s="178" t="s">
        <v>279</v>
      </c>
      <c r="C164" s="179" t="s">
        <v>603</v>
      </c>
      <c r="D164" s="375" t="s">
        <v>604</v>
      </c>
      <c r="E164" s="181">
        <v>15923789329</v>
      </c>
      <c r="F164" s="181">
        <v>106.4</v>
      </c>
      <c r="G164" s="181"/>
      <c r="H164" s="181">
        <v>106.4</v>
      </c>
      <c r="I164" s="195">
        <v>100</v>
      </c>
      <c r="J164" s="195">
        <v>0</v>
      </c>
      <c r="K164" s="177">
        <f t="shared" si="21"/>
        <v>100</v>
      </c>
      <c r="L164" s="192">
        <f t="shared" si="25"/>
        <v>70.37</v>
      </c>
      <c r="M164" s="194"/>
      <c r="N164" s="195"/>
      <c r="O164" s="193"/>
      <c r="P164" s="193"/>
      <c r="Q164" s="193"/>
      <c r="R164" s="195">
        <v>70.37</v>
      </c>
      <c r="S164" s="193"/>
      <c r="T164" s="193"/>
      <c r="U164" s="193"/>
      <c r="V164" s="193"/>
      <c r="W164" s="193"/>
      <c r="X164" s="193"/>
      <c r="Y164" s="177">
        <v>300</v>
      </c>
      <c r="Z164" s="195">
        <v>0</v>
      </c>
      <c r="AA164" s="195">
        <v>100</v>
      </c>
      <c r="AB164" s="177">
        <f t="shared" si="22"/>
        <v>0</v>
      </c>
      <c r="AC164" s="177">
        <v>70</v>
      </c>
      <c r="AD164" s="177">
        <v>0</v>
      </c>
      <c r="AE164" s="177">
        <v>0</v>
      </c>
      <c r="AF164" s="177">
        <f t="shared" si="23"/>
        <v>0</v>
      </c>
      <c r="AG164" s="177">
        <f t="shared" si="24"/>
        <v>0</v>
      </c>
      <c r="AH164" s="207" t="s">
        <v>331</v>
      </c>
    </row>
    <row r="165" spans="1:34" s="164" customFormat="1" ht="21" customHeight="1">
      <c r="A165" s="177">
        <v>162</v>
      </c>
      <c r="B165" s="178" t="s">
        <v>279</v>
      </c>
      <c r="C165" s="179" t="s">
        <v>605</v>
      </c>
      <c r="D165" s="375" t="s">
        <v>606</v>
      </c>
      <c r="E165" s="181">
        <v>18570025323</v>
      </c>
      <c r="F165" s="181">
        <v>165.7</v>
      </c>
      <c r="G165" s="181"/>
      <c r="H165" s="181">
        <v>165.7</v>
      </c>
      <c r="I165" s="195">
        <v>159.2</v>
      </c>
      <c r="J165" s="195">
        <v>0</v>
      </c>
      <c r="K165" s="177">
        <f aca="true" t="shared" si="26" ref="K165:K204">I165-J165</f>
        <v>159.2</v>
      </c>
      <c r="L165" s="192">
        <f t="shared" si="25"/>
        <v>0</v>
      </c>
      <c r="M165" s="194"/>
      <c r="N165" s="193"/>
      <c r="O165" s="193"/>
      <c r="P165" s="193"/>
      <c r="Q165" s="193"/>
      <c r="R165" s="195"/>
      <c r="S165" s="193"/>
      <c r="T165" s="193"/>
      <c r="U165" s="193"/>
      <c r="V165" s="193"/>
      <c r="W165" s="193"/>
      <c r="X165" s="193"/>
      <c r="Y165" s="177">
        <v>300</v>
      </c>
      <c r="Z165" s="195">
        <v>0</v>
      </c>
      <c r="AA165" s="195">
        <v>159.2</v>
      </c>
      <c r="AB165" s="177">
        <f aca="true" t="shared" si="27" ref="AB165:AB204">Y165*Z165</f>
        <v>0</v>
      </c>
      <c r="AC165" s="177">
        <v>70</v>
      </c>
      <c r="AD165" s="195">
        <v>0</v>
      </c>
      <c r="AE165" s="195">
        <v>0</v>
      </c>
      <c r="AF165" s="177">
        <f aca="true" t="shared" si="28" ref="AF165:AF204">AC165*AD165</f>
        <v>0</v>
      </c>
      <c r="AG165" s="177">
        <f aca="true" t="shared" si="29" ref="AG165:AG204">AB165+AF165</f>
        <v>0</v>
      </c>
      <c r="AH165" s="215" t="s">
        <v>494</v>
      </c>
    </row>
    <row r="166" spans="1:34" s="164" customFormat="1" ht="21" customHeight="1">
      <c r="A166" s="177">
        <v>163</v>
      </c>
      <c r="B166" s="178" t="s">
        <v>279</v>
      </c>
      <c r="C166" s="179" t="s">
        <v>607</v>
      </c>
      <c r="D166" s="375" t="s">
        <v>608</v>
      </c>
      <c r="E166" s="181">
        <v>13628497978</v>
      </c>
      <c r="F166" s="181">
        <v>188.7</v>
      </c>
      <c r="G166" s="181"/>
      <c r="H166" s="181">
        <v>188.7</v>
      </c>
      <c r="I166" s="195">
        <v>185</v>
      </c>
      <c r="J166" s="195">
        <v>0</v>
      </c>
      <c r="K166" s="177">
        <f t="shared" si="26"/>
        <v>185</v>
      </c>
      <c r="L166" s="192">
        <f t="shared" si="25"/>
        <v>96.69</v>
      </c>
      <c r="M166" s="194"/>
      <c r="N166" s="193"/>
      <c r="O166" s="193"/>
      <c r="P166" s="193"/>
      <c r="Q166" s="193"/>
      <c r="R166" s="195">
        <v>96.69</v>
      </c>
      <c r="S166" s="193"/>
      <c r="T166" s="193"/>
      <c r="U166" s="193"/>
      <c r="V166" s="193"/>
      <c r="W166" s="193"/>
      <c r="X166" s="193"/>
      <c r="Y166" s="177">
        <v>300</v>
      </c>
      <c r="Z166" s="195">
        <v>0</v>
      </c>
      <c r="AA166" s="195">
        <v>185</v>
      </c>
      <c r="AB166" s="177">
        <f t="shared" si="27"/>
        <v>0</v>
      </c>
      <c r="AC166" s="177">
        <v>70</v>
      </c>
      <c r="AD166" s="195">
        <v>0</v>
      </c>
      <c r="AE166" s="195">
        <v>0</v>
      </c>
      <c r="AF166" s="177">
        <f t="shared" si="28"/>
        <v>0</v>
      </c>
      <c r="AG166" s="177">
        <f t="shared" si="29"/>
        <v>0</v>
      </c>
      <c r="AH166" s="207" t="s">
        <v>331</v>
      </c>
    </row>
    <row r="167" spans="1:34" s="164" customFormat="1" ht="21" customHeight="1">
      <c r="A167" s="177">
        <v>164</v>
      </c>
      <c r="B167" s="178" t="s">
        <v>279</v>
      </c>
      <c r="C167" s="179" t="s">
        <v>609</v>
      </c>
      <c r="D167" s="375" t="s">
        <v>610</v>
      </c>
      <c r="E167" s="181">
        <v>17783151615</v>
      </c>
      <c r="F167" s="181">
        <v>242.36</v>
      </c>
      <c r="G167" s="181"/>
      <c r="H167" s="181">
        <v>242.36</v>
      </c>
      <c r="I167" s="195">
        <v>242.36</v>
      </c>
      <c r="J167" s="195">
        <v>0</v>
      </c>
      <c r="K167" s="177">
        <f t="shared" si="26"/>
        <v>242.36</v>
      </c>
      <c r="L167" s="192">
        <f t="shared" si="25"/>
        <v>102.41</v>
      </c>
      <c r="M167" s="194"/>
      <c r="N167" s="193">
        <v>102.41</v>
      </c>
      <c r="O167" s="193"/>
      <c r="P167" s="193"/>
      <c r="Q167" s="193"/>
      <c r="R167" s="195"/>
      <c r="S167" s="193"/>
      <c r="T167" s="193"/>
      <c r="U167" s="193"/>
      <c r="V167" s="193"/>
      <c r="W167" s="193"/>
      <c r="X167" s="193"/>
      <c r="Y167" s="177">
        <v>300</v>
      </c>
      <c r="Z167" s="195">
        <v>0</v>
      </c>
      <c r="AA167" s="195">
        <v>242.36</v>
      </c>
      <c r="AB167" s="177">
        <f t="shared" si="27"/>
        <v>0</v>
      </c>
      <c r="AC167" s="177">
        <v>70</v>
      </c>
      <c r="AD167" s="177">
        <v>0</v>
      </c>
      <c r="AE167" s="177">
        <v>0</v>
      </c>
      <c r="AF167" s="177">
        <f t="shared" si="28"/>
        <v>0</v>
      </c>
      <c r="AG167" s="177">
        <f t="shared" si="29"/>
        <v>0</v>
      </c>
      <c r="AH167" s="207" t="s">
        <v>357</v>
      </c>
    </row>
    <row r="168" spans="1:34" s="164" customFormat="1" ht="21" customHeight="1">
      <c r="A168" s="177">
        <v>165</v>
      </c>
      <c r="B168" s="178" t="s">
        <v>279</v>
      </c>
      <c r="C168" s="179" t="s">
        <v>611</v>
      </c>
      <c r="D168" s="375" t="s">
        <v>612</v>
      </c>
      <c r="E168" s="181">
        <v>18716958285</v>
      </c>
      <c r="F168" s="181">
        <v>52</v>
      </c>
      <c r="G168" s="181"/>
      <c r="H168" s="181">
        <v>52</v>
      </c>
      <c r="I168" s="195">
        <v>52</v>
      </c>
      <c r="J168" s="195">
        <v>0</v>
      </c>
      <c r="K168" s="177">
        <f t="shared" si="26"/>
        <v>52</v>
      </c>
      <c r="L168" s="192">
        <f t="shared" si="25"/>
        <v>51.42</v>
      </c>
      <c r="M168" s="194"/>
      <c r="N168" s="193"/>
      <c r="O168" s="193"/>
      <c r="P168" s="193"/>
      <c r="Q168" s="193"/>
      <c r="R168" s="195">
        <v>51.42</v>
      </c>
      <c r="S168" s="193"/>
      <c r="T168" s="193"/>
      <c r="U168" s="193"/>
      <c r="V168" s="193"/>
      <c r="W168" s="193"/>
      <c r="X168" s="193"/>
      <c r="Y168" s="177">
        <v>300</v>
      </c>
      <c r="Z168" s="195">
        <v>0</v>
      </c>
      <c r="AA168" s="195">
        <v>52</v>
      </c>
      <c r="AB168" s="177">
        <f t="shared" si="27"/>
        <v>0</v>
      </c>
      <c r="AC168" s="177">
        <v>70</v>
      </c>
      <c r="AD168" s="177">
        <v>0</v>
      </c>
      <c r="AE168" s="177">
        <v>0</v>
      </c>
      <c r="AF168" s="177">
        <f t="shared" si="28"/>
        <v>0</v>
      </c>
      <c r="AG168" s="177">
        <f t="shared" si="29"/>
        <v>0</v>
      </c>
      <c r="AH168" s="207" t="s">
        <v>331</v>
      </c>
    </row>
    <row r="169" spans="1:34" s="164" customFormat="1" ht="21" customHeight="1">
      <c r="A169" s="177">
        <v>166</v>
      </c>
      <c r="B169" s="178" t="s">
        <v>279</v>
      </c>
      <c r="C169" s="179" t="s">
        <v>613</v>
      </c>
      <c r="D169" s="375" t="s">
        <v>614</v>
      </c>
      <c r="E169" s="181">
        <v>18325272255</v>
      </c>
      <c r="F169" s="181">
        <v>55</v>
      </c>
      <c r="G169" s="181"/>
      <c r="H169" s="181">
        <v>55</v>
      </c>
      <c r="I169" s="195">
        <v>55</v>
      </c>
      <c r="J169" s="195">
        <v>0</v>
      </c>
      <c r="K169" s="177">
        <f t="shared" si="26"/>
        <v>55</v>
      </c>
      <c r="L169" s="192">
        <f t="shared" si="25"/>
        <v>53.06</v>
      </c>
      <c r="M169" s="194"/>
      <c r="N169" s="193"/>
      <c r="O169" s="193"/>
      <c r="P169" s="193"/>
      <c r="Q169" s="193"/>
      <c r="R169" s="195">
        <v>53.06</v>
      </c>
      <c r="S169" s="193"/>
      <c r="T169" s="193"/>
      <c r="U169" s="193"/>
      <c r="V169" s="193"/>
      <c r="W169" s="193"/>
      <c r="X169" s="193"/>
      <c r="Y169" s="177">
        <v>300</v>
      </c>
      <c r="Z169" s="195">
        <v>0</v>
      </c>
      <c r="AA169" s="195">
        <v>55</v>
      </c>
      <c r="AB169" s="177">
        <f t="shared" si="27"/>
        <v>0</v>
      </c>
      <c r="AC169" s="177">
        <v>70</v>
      </c>
      <c r="AD169" s="195">
        <v>0</v>
      </c>
      <c r="AE169" s="195">
        <v>0</v>
      </c>
      <c r="AF169" s="177">
        <f t="shared" si="28"/>
        <v>0</v>
      </c>
      <c r="AG169" s="177">
        <f t="shared" si="29"/>
        <v>0</v>
      </c>
      <c r="AH169" s="207" t="s">
        <v>331</v>
      </c>
    </row>
    <row r="170" spans="1:34" s="164" customFormat="1" ht="21" customHeight="1">
      <c r="A170" s="177">
        <v>167</v>
      </c>
      <c r="B170" s="178" t="s">
        <v>279</v>
      </c>
      <c r="C170" s="179" t="s">
        <v>615</v>
      </c>
      <c r="D170" s="375" t="s">
        <v>616</v>
      </c>
      <c r="E170" s="181">
        <v>15923619790</v>
      </c>
      <c r="F170" s="181">
        <v>229.8</v>
      </c>
      <c r="G170" s="181"/>
      <c r="H170" s="181">
        <v>229.8</v>
      </c>
      <c r="I170" s="195">
        <v>219.71</v>
      </c>
      <c r="J170" s="195">
        <v>0</v>
      </c>
      <c r="K170" s="177">
        <f t="shared" si="26"/>
        <v>219.71</v>
      </c>
      <c r="L170" s="192">
        <f t="shared" si="25"/>
        <v>0</v>
      </c>
      <c r="M170" s="194"/>
      <c r="N170" s="193"/>
      <c r="O170" s="193"/>
      <c r="P170" s="193"/>
      <c r="Q170" s="193"/>
      <c r="R170" s="193"/>
      <c r="S170" s="193"/>
      <c r="T170" s="193"/>
      <c r="U170" s="193"/>
      <c r="V170" s="193"/>
      <c r="W170" s="193"/>
      <c r="X170" s="193"/>
      <c r="Y170" s="177">
        <v>300</v>
      </c>
      <c r="Z170" s="177">
        <v>0</v>
      </c>
      <c r="AA170" s="177">
        <v>219.71</v>
      </c>
      <c r="AB170" s="177">
        <f t="shared" si="27"/>
        <v>0</v>
      </c>
      <c r="AC170" s="177">
        <v>70</v>
      </c>
      <c r="AD170" s="177">
        <v>0</v>
      </c>
      <c r="AE170" s="177">
        <v>0</v>
      </c>
      <c r="AF170" s="177">
        <f t="shared" si="28"/>
        <v>0</v>
      </c>
      <c r="AG170" s="177">
        <f t="shared" si="29"/>
        <v>0</v>
      </c>
      <c r="AH170" s="215" t="s">
        <v>494</v>
      </c>
    </row>
    <row r="171" spans="1:34" s="164" customFormat="1" ht="21" customHeight="1">
      <c r="A171" s="177">
        <v>168</v>
      </c>
      <c r="B171" s="178" t="s">
        <v>279</v>
      </c>
      <c r="C171" s="179" t="s">
        <v>617</v>
      </c>
      <c r="D171" s="375" t="s">
        <v>618</v>
      </c>
      <c r="E171" s="181">
        <v>17729629270</v>
      </c>
      <c r="F171" s="181">
        <v>65</v>
      </c>
      <c r="G171" s="181"/>
      <c r="H171" s="181">
        <v>65</v>
      </c>
      <c r="I171" s="195">
        <v>65</v>
      </c>
      <c r="J171" s="195">
        <v>65</v>
      </c>
      <c r="K171" s="177">
        <f t="shared" si="26"/>
        <v>0</v>
      </c>
      <c r="L171" s="192">
        <f t="shared" si="25"/>
        <v>65</v>
      </c>
      <c r="M171" s="194"/>
      <c r="N171" s="193"/>
      <c r="O171" s="193"/>
      <c r="P171" s="193"/>
      <c r="Q171" s="193"/>
      <c r="R171" s="193">
        <v>65</v>
      </c>
      <c r="S171" s="193"/>
      <c r="T171" s="193"/>
      <c r="U171" s="193"/>
      <c r="V171" s="193"/>
      <c r="W171" s="193"/>
      <c r="X171" s="193"/>
      <c r="Y171" s="177">
        <v>300</v>
      </c>
      <c r="Z171" s="177">
        <v>65</v>
      </c>
      <c r="AA171" s="177">
        <v>65</v>
      </c>
      <c r="AB171" s="177">
        <f t="shared" si="27"/>
        <v>19500</v>
      </c>
      <c r="AC171" s="177">
        <v>70</v>
      </c>
      <c r="AD171" s="177">
        <v>0</v>
      </c>
      <c r="AE171" s="177">
        <v>0</v>
      </c>
      <c r="AF171" s="177">
        <f t="shared" si="28"/>
        <v>0</v>
      </c>
      <c r="AG171" s="177">
        <f t="shared" si="29"/>
        <v>19500</v>
      </c>
      <c r="AH171" s="206"/>
    </row>
    <row r="172" spans="1:34" s="164" customFormat="1" ht="21" customHeight="1">
      <c r="A172" s="177">
        <v>169</v>
      </c>
      <c r="B172" s="178" t="s">
        <v>279</v>
      </c>
      <c r="C172" s="179" t="s">
        <v>619</v>
      </c>
      <c r="D172" s="375" t="s">
        <v>616</v>
      </c>
      <c r="E172" s="181">
        <v>15923619790</v>
      </c>
      <c r="F172" s="181">
        <v>263.8</v>
      </c>
      <c r="G172" s="181"/>
      <c r="H172" s="181">
        <v>263.8</v>
      </c>
      <c r="I172" s="181">
        <v>255.24</v>
      </c>
      <c r="J172" s="195">
        <v>0</v>
      </c>
      <c r="K172" s="177">
        <f t="shared" si="26"/>
        <v>255.24</v>
      </c>
      <c r="L172" s="192">
        <f t="shared" si="25"/>
        <v>0</v>
      </c>
      <c r="M172" s="195"/>
      <c r="N172" s="193"/>
      <c r="O172" s="193"/>
      <c r="P172" s="193"/>
      <c r="Q172" s="193"/>
      <c r="R172" s="193"/>
      <c r="S172" s="193"/>
      <c r="T172" s="193"/>
      <c r="U172" s="193"/>
      <c r="V172" s="193"/>
      <c r="W172" s="193"/>
      <c r="X172" s="193"/>
      <c r="Y172" s="177">
        <v>300</v>
      </c>
      <c r="Z172" s="195">
        <v>0</v>
      </c>
      <c r="AA172" s="195">
        <v>255.24</v>
      </c>
      <c r="AB172" s="177">
        <f t="shared" si="27"/>
        <v>0</v>
      </c>
      <c r="AC172" s="177">
        <v>70</v>
      </c>
      <c r="AD172" s="177">
        <v>0</v>
      </c>
      <c r="AE172" s="177">
        <v>0</v>
      </c>
      <c r="AF172" s="177">
        <f t="shared" si="28"/>
        <v>0</v>
      </c>
      <c r="AG172" s="177">
        <f t="shared" si="29"/>
        <v>0</v>
      </c>
      <c r="AH172" s="215" t="s">
        <v>494</v>
      </c>
    </row>
    <row r="173" spans="1:34" s="164" customFormat="1" ht="21" customHeight="1">
      <c r="A173" s="177">
        <v>170</v>
      </c>
      <c r="B173" s="178" t="s">
        <v>279</v>
      </c>
      <c r="C173" s="179" t="s">
        <v>620</v>
      </c>
      <c r="D173" s="375" t="s">
        <v>621</v>
      </c>
      <c r="E173" s="181">
        <v>15736677728</v>
      </c>
      <c r="F173" s="181">
        <v>115.9</v>
      </c>
      <c r="G173" s="181"/>
      <c r="H173" s="181">
        <v>115.9</v>
      </c>
      <c r="I173" s="181">
        <v>111.46</v>
      </c>
      <c r="J173" s="195">
        <v>0</v>
      </c>
      <c r="K173" s="177">
        <f t="shared" si="26"/>
        <v>111.46</v>
      </c>
      <c r="L173" s="192">
        <f t="shared" si="25"/>
        <v>0</v>
      </c>
      <c r="M173" s="195"/>
      <c r="N173" s="193"/>
      <c r="O173" s="193"/>
      <c r="P173" s="193"/>
      <c r="Q173" s="193"/>
      <c r="R173" s="193"/>
      <c r="S173" s="193"/>
      <c r="T173" s="193"/>
      <c r="U173" s="193"/>
      <c r="V173" s="193"/>
      <c r="W173" s="193"/>
      <c r="X173" s="193"/>
      <c r="Y173" s="177">
        <v>300</v>
      </c>
      <c r="Z173" s="195">
        <v>0</v>
      </c>
      <c r="AA173" s="195">
        <v>111.46</v>
      </c>
      <c r="AB173" s="177">
        <f t="shared" si="27"/>
        <v>0</v>
      </c>
      <c r="AC173" s="177">
        <v>70</v>
      </c>
      <c r="AD173" s="177">
        <v>0</v>
      </c>
      <c r="AE173" s="177">
        <v>0</v>
      </c>
      <c r="AF173" s="177">
        <f t="shared" si="28"/>
        <v>0</v>
      </c>
      <c r="AG173" s="177">
        <f t="shared" si="29"/>
        <v>0</v>
      </c>
      <c r="AH173" s="215" t="s">
        <v>494</v>
      </c>
    </row>
    <row r="174" spans="1:34" s="164" customFormat="1" ht="21" customHeight="1">
      <c r="A174" s="177">
        <v>171</v>
      </c>
      <c r="B174" s="178" t="s">
        <v>279</v>
      </c>
      <c r="C174" s="179" t="s">
        <v>622</v>
      </c>
      <c r="D174" s="184" t="s">
        <v>623</v>
      </c>
      <c r="E174" s="181">
        <v>13340392256</v>
      </c>
      <c r="F174" s="181">
        <v>63.1</v>
      </c>
      <c r="G174" s="181"/>
      <c r="H174" s="181">
        <v>63.1</v>
      </c>
      <c r="I174" s="181">
        <v>63.1</v>
      </c>
      <c r="J174" s="195">
        <v>0</v>
      </c>
      <c r="K174" s="177">
        <f t="shared" si="26"/>
        <v>63.1</v>
      </c>
      <c r="L174" s="192">
        <f t="shared" si="25"/>
        <v>0</v>
      </c>
      <c r="M174" s="195"/>
      <c r="N174" s="193"/>
      <c r="O174" s="193"/>
      <c r="P174" s="193"/>
      <c r="Q174" s="193"/>
      <c r="R174" s="193"/>
      <c r="S174" s="193"/>
      <c r="T174" s="193"/>
      <c r="U174" s="193"/>
      <c r="V174" s="193"/>
      <c r="W174" s="193"/>
      <c r="X174" s="193"/>
      <c r="Y174" s="177">
        <v>300</v>
      </c>
      <c r="Z174" s="195">
        <v>0</v>
      </c>
      <c r="AA174" s="195">
        <v>63.1</v>
      </c>
      <c r="AB174" s="177">
        <f t="shared" si="27"/>
        <v>0</v>
      </c>
      <c r="AC174" s="177">
        <v>70</v>
      </c>
      <c r="AD174" s="177">
        <v>0</v>
      </c>
      <c r="AE174" s="177">
        <v>0</v>
      </c>
      <c r="AF174" s="177">
        <f t="shared" si="28"/>
        <v>0</v>
      </c>
      <c r="AG174" s="177">
        <f t="shared" si="29"/>
        <v>0</v>
      </c>
      <c r="AH174" s="215" t="s">
        <v>494</v>
      </c>
    </row>
    <row r="175" spans="1:34" s="164" customFormat="1" ht="21" customHeight="1">
      <c r="A175" s="177">
        <v>172</v>
      </c>
      <c r="B175" s="178" t="s">
        <v>279</v>
      </c>
      <c r="C175" s="179" t="s">
        <v>624</v>
      </c>
      <c r="D175" s="375" t="s">
        <v>625</v>
      </c>
      <c r="E175" s="181">
        <v>15320962957</v>
      </c>
      <c r="F175" s="181">
        <v>310.2</v>
      </c>
      <c r="G175" s="181"/>
      <c r="H175" s="181">
        <v>310.2</v>
      </c>
      <c r="I175" s="181">
        <v>300</v>
      </c>
      <c r="J175" s="195">
        <v>0</v>
      </c>
      <c r="K175" s="177">
        <f t="shared" si="26"/>
        <v>300</v>
      </c>
      <c r="L175" s="192">
        <f t="shared" si="25"/>
        <v>0</v>
      </c>
      <c r="M175" s="195"/>
      <c r="N175" s="193"/>
      <c r="O175" s="193"/>
      <c r="P175" s="193"/>
      <c r="Q175" s="193"/>
      <c r="R175" s="193"/>
      <c r="S175" s="193"/>
      <c r="T175" s="193"/>
      <c r="U175" s="193"/>
      <c r="V175" s="193"/>
      <c r="W175" s="193"/>
      <c r="X175" s="193"/>
      <c r="Y175" s="177">
        <v>300</v>
      </c>
      <c r="Z175" s="195">
        <v>0</v>
      </c>
      <c r="AA175" s="195">
        <v>300</v>
      </c>
      <c r="AB175" s="177">
        <f t="shared" si="27"/>
        <v>0</v>
      </c>
      <c r="AC175" s="177">
        <v>70</v>
      </c>
      <c r="AD175" s="177">
        <v>0</v>
      </c>
      <c r="AE175" s="177">
        <v>0</v>
      </c>
      <c r="AF175" s="177">
        <f t="shared" si="28"/>
        <v>0</v>
      </c>
      <c r="AG175" s="177">
        <f t="shared" si="29"/>
        <v>0</v>
      </c>
      <c r="AH175" s="215" t="s">
        <v>494</v>
      </c>
    </row>
    <row r="176" spans="1:34" s="164" customFormat="1" ht="21" customHeight="1">
      <c r="A176" s="177">
        <v>173</v>
      </c>
      <c r="B176" s="178" t="s">
        <v>279</v>
      </c>
      <c r="C176" s="179" t="s">
        <v>626</v>
      </c>
      <c r="D176" s="375" t="s">
        <v>627</v>
      </c>
      <c r="E176" s="181">
        <v>15095955650</v>
      </c>
      <c r="F176" s="181">
        <v>245.2</v>
      </c>
      <c r="G176" s="181"/>
      <c r="H176" s="181">
        <v>245.2</v>
      </c>
      <c r="I176" s="181">
        <v>245.2</v>
      </c>
      <c r="J176" s="195">
        <v>0</v>
      </c>
      <c r="K176" s="177">
        <f t="shared" si="26"/>
        <v>245.2</v>
      </c>
      <c r="L176" s="192">
        <f t="shared" si="25"/>
        <v>0</v>
      </c>
      <c r="M176" s="195"/>
      <c r="N176" s="193"/>
      <c r="O176" s="193"/>
      <c r="P176" s="193"/>
      <c r="Q176" s="193"/>
      <c r="R176" s="193"/>
      <c r="S176" s="193"/>
      <c r="T176" s="193"/>
      <c r="U176" s="193"/>
      <c r="V176" s="193"/>
      <c r="W176" s="193"/>
      <c r="X176" s="193"/>
      <c r="Y176" s="177">
        <v>300</v>
      </c>
      <c r="Z176" s="195">
        <v>0</v>
      </c>
      <c r="AA176" s="195">
        <v>245.2</v>
      </c>
      <c r="AB176" s="177">
        <f t="shared" si="27"/>
        <v>0</v>
      </c>
      <c r="AC176" s="177">
        <v>70</v>
      </c>
      <c r="AD176" s="177">
        <v>0</v>
      </c>
      <c r="AE176" s="177">
        <v>0</v>
      </c>
      <c r="AF176" s="177">
        <f t="shared" si="28"/>
        <v>0</v>
      </c>
      <c r="AG176" s="177">
        <f t="shared" si="29"/>
        <v>0</v>
      </c>
      <c r="AH176" s="215" t="s">
        <v>494</v>
      </c>
    </row>
    <row r="177" spans="1:34" s="164" customFormat="1" ht="21" customHeight="1">
      <c r="A177" s="177">
        <v>174</v>
      </c>
      <c r="B177" s="178" t="s">
        <v>279</v>
      </c>
      <c r="C177" s="179" t="s">
        <v>628</v>
      </c>
      <c r="D177" s="184" t="s">
        <v>629</v>
      </c>
      <c r="E177" s="181">
        <v>17323800600</v>
      </c>
      <c r="F177" s="181">
        <v>515.61</v>
      </c>
      <c r="G177" s="181"/>
      <c r="H177" s="181">
        <v>515.61</v>
      </c>
      <c r="I177" s="181">
        <v>515.61</v>
      </c>
      <c r="J177" s="195">
        <v>245.71</v>
      </c>
      <c r="K177" s="177">
        <f t="shared" si="26"/>
        <v>269.9</v>
      </c>
      <c r="L177" s="192">
        <f t="shared" si="25"/>
        <v>245.71</v>
      </c>
      <c r="M177" s="195">
        <v>245.71</v>
      </c>
      <c r="N177" s="193"/>
      <c r="O177" s="193"/>
      <c r="P177" s="193"/>
      <c r="Q177" s="193"/>
      <c r="R177" s="193"/>
      <c r="S177" s="193"/>
      <c r="T177" s="193"/>
      <c r="U177" s="193"/>
      <c r="V177" s="193"/>
      <c r="W177" s="193"/>
      <c r="X177" s="193"/>
      <c r="Y177" s="177">
        <v>300</v>
      </c>
      <c r="Z177" s="195">
        <v>245.71</v>
      </c>
      <c r="AA177" s="195">
        <v>515.61</v>
      </c>
      <c r="AB177" s="177">
        <f t="shared" si="27"/>
        <v>73713</v>
      </c>
      <c r="AC177" s="177">
        <v>70</v>
      </c>
      <c r="AD177" s="177">
        <v>0</v>
      </c>
      <c r="AE177" s="177">
        <v>0</v>
      </c>
      <c r="AF177" s="177">
        <f t="shared" si="28"/>
        <v>0</v>
      </c>
      <c r="AG177" s="177">
        <f t="shared" si="29"/>
        <v>73713</v>
      </c>
      <c r="AH177" s="206"/>
    </row>
    <row r="178" spans="1:34" s="164" customFormat="1" ht="21" customHeight="1">
      <c r="A178" s="177">
        <v>175</v>
      </c>
      <c r="B178" s="178" t="s">
        <v>279</v>
      </c>
      <c r="C178" s="179" t="s">
        <v>630</v>
      </c>
      <c r="D178" s="375" t="s">
        <v>631</v>
      </c>
      <c r="E178" s="181">
        <v>15856057416</v>
      </c>
      <c r="F178" s="181">
        <v>108.8</v>
      </c>
      <c r="G178" s="181"/>
      <c r="H178" s="181">
        <v>108.8</v>
      </c>
      <c r="I178" s="195">
        <v>108.8</v>
      </c>
      <c r="J178" s="195">
        <v>0</v>
      </c>
      <c r="K178" s="177">
        <f t="shared" si="26"/>
        <v>108.8</v>
      </c>
      <c r="L178" s="192">
        <f t="shared" si="25"/>
        <v>106.82</v>
      </c>
      <c r="M178" s="194"/>
      <c r="N178" s="193"/>
      <c r="O178" s="193"/>
      <c r="P178" s="193"/>
      <c r="Q178" s="193"/>
      <c r="R178" s="195">
        <v>106.82</v>
      </c>
      <c r="S178" s="193"/>
      <c r="T178" s="193"/>
      <c r="U178" s="193"/>
      <c r="V178" s="193"/>
      <c r="W178" s="193"/>
      <c r="X178" s="193"/>
      <c r="Y178" s="177">
        <v>300</v>
      </c>
      <c r="Z178" s="177">
        <v>0</v>
      </c>
      <c r="AA178" s="177">
        <v>108.8</v>
      </c>
      <c r="AB178" s="177">
        <f t="shared" si="27"/>
        <v>0</v>
      </c>
      <c r="AC178" s="177">
        <v>70</v>
      </c>
      <c r="AD178" s="177">
        <v>0</v>
      </c>
      <c r="AE178" s="177">
        <v>0</v>
      </c>
      <c r="AF178" s="177">
        <f t="shared" si="28"/>
        <v>0</v>
      </c>
      <c r="AG178" s="177">
        <f t="shared" si="29"/>
        <v>0</v>
      </c>
      <c r="AH178" s="207" t="s">
        <v>331</v>
      </c>
    </row>
    <row r="179" spans="1:34" s="164" customFormat="1" ht="21" customHeight="1">
      <c r="A179" s="177">
        <v>176</v>
      </c>
      <c r="B179" s="178" t="s">
        <v>279</v>
      </c>
      <c r="C179" s="179" t="s">
        <v>632</v>
      </c>
      <c r="D179" s="375" t="s">
        <v>633</v>
      </c>
      <c r="E179" s="181">
        <v>13896539010</v>
      </c>
      <c r="F179" s="181">
        <v>110.6</v>
      </c>
      <c r="G179" s="181"/>
      <c r="H179" s="181">
        <v>110.6</v>
      </c>
      <c r="I179" s="195">
        <v>101.43</v>
      </c>
      <c r="J179" s="195">
        <v>0</v>
      </c>
      <c r="K179" s="177">
        <f t="shared" si="26"/>
        <v>101.43</v>
      </c>
      <c r="L179" s="192">
        <f t="shared" si="25"/>
        <v>0</v>
      </c>
      <c r="M179" s="195"/>
      <c r="N179" s="193"/>
      <c r="O179" s="193"/>
      <c r="P179" s="193"/>
      <c r="Q179" s="193"/>
      <c r="R179" s="193"/>
      <c r="S179" s="193"/>
      <c r="T179" s="193"/>
      <c r="U179" s="193"/>
      <c r="V179" s="193"/>
      <c r="W179" s="193"/>
      <c r="X179" s="193"/>
      <c r="Y179" s="177">
        <v>300</v>
      </c>
      <c r="Z179" s="195">
        <v>0</v>
      </c>
      <c r="AA179" s="195">
        <v>101.43</v>
      </c>
      <c r="AB179" s="177">
        <f t="shared" si="27"/>
        <v>0</v>
      </c>
      <c r="AC179" s="177">
        <v>70</v>
      </c>
      <c r="AD179" s="195">
        <v>0</v>
      </c>
      <c r="AE179" s="195">
        <v>0</v>
      </c>
      <c r="AF179" s="177">
        <f t="shared" si="28"/>
        <v>0</v>
      </c>
      <c r="AG179" s="177">
        <f t="shared" si="29"/>
        <v>0</v>
      </c>
      <c r="AH179" s="215" t="s">
        <v>494</v>
      </c>
    </row>
    <row r="180" spans="1:34" s="164" customFormat="1" ht="21" customHeight="1">
      <c r="A180" s="177">
        <v>177</v>
      </c>
      <c r="B180" s="178" t="s">
        <v>279</v>
      </c>
      <c r="C180" s="179" t="s">
        <v>634</v>
      </c>
      <c r="D180" s="375" t="s">
        <v>635</v>
      </c>
      <c r="E180" s="181">
        <v>18290380789</v>
      </c>
      <c r="F180" s="181">
        <v>493.75</v>
      </c>
      <c r="G180" s="181"/>
      <c r="H180" s="181">
        <v>493.75</v>
      </c>
      <c r="I180" s="195">
        <v>493.75</v>
      </c>
      <c r="J180" s="195">
        <v>396.6</v>
      </c>
      <c r="K180" s="177">
        <f t="shared" si="26"/>
        <v>97.14999999999998</v>
      </c>
      <c r="L180" s="192">
        <f t="shared" si="25"/>
        <v>396.6</v>
      </c>
      <c r="M180" s="195">
        <v>396.6</v>
      </c>
      <c r="N180" s="193"/>
      <c r="O180" s="193"/>
      <c r="P180" s="193"/>
      <c r="Q180" s="193"/>
      <c r="R180" s="193"/>
      <c r="S180" s="193"/>
      <c r="T180" s="193"/>
      <c r="U180" s="193"/>
      <c r="V180" s="193"/>
      <c r="W180" s="193"/>
      <c r="X180" s="193"/>
      <c r="Y180" s="177">
        <v>300</v>
      </c>
      <c r="Z180" s="195">
        <v>396.6</v>
      </c>
      <c r="AA180" s="195">
        <v>493.75</v>
      </c>
      <c r="AB180" s="177">
        <f t="shared" si="27"/>
        <v>118980</v>
      </c>
      <c r="AC180" s="177">
        <v>70</v>
      </c>
      <c r="AD180" s="195">
        <v>396.6</v>
      </c>
      <c r="AE180" s="195">
        <v>493.75</v>
      </c>
      <c r="AF180" s="177">
        <f t="shared" si="28"/>
        <v>27762</v>
      </c>
      <c r="AG180" s="177">
        <f t="shared" si="29"/>
        <v>146742</v>
      </c>
      <c r="AH180" s="206"/>
    </row>
    <row r="181" spans="1:34" s="164" customFormat="1" ht="21" customHeight="1">
      <c r="A181" s="177">
        <v>178</v>
      </c>
      <c r="B181" s="178" t="s">
        <v>279</v>
      </c>
      <c r="C181" s="179" t="s">
        <v>636</v>
      </c>
      <c r="D181" s="184" t="s">
        <v>637</v>
      </c>
      <c r="E181" s="181">
        <v>13274098839</v>
      </c>
      <c r="F181" s="181">
        <v>145.84</v>
      </c>
      <c r="G181" s="181"/>
      <c r="H181" s="181">
        <v>145.84</v>
      </c>
      <c r="I181" s="195">
        <v>145.84</v>
      </c>
      <c r="J181" s="195">
        <v>135.56</v>
      </c>
      <c r="K181" s="177">
        <f t="shared" si="26"/>
        <v>10.280000000000001</v>
      </c>
      <c r="L181" s="192">
        <f t="shared" si="25"/>
        <v>135.56</v>
      </c>
      <c r="M181" s="194"/>
      <c r="N181" s="195">
        <v>135.56</v>
      </c>
      <c r="O181" s="193"/>
      <c r="P181" s="193"/>
      <c r="Q181" s="193"/>
      <c r="R181" s="193"/>
      <c r="S181" s="193"/>
      <c r="T181" s="193"/>
      <c r="U181" s="193"/>
      <c r="V181" s="193"/>
      <c r="W181" s="193"/>
      <c r="X181" s="193"/>
      <c r="Y181" s="177">
        <v>300</v>
      </c>
      <c r="Z181" s="195">
        <v>135.56</v>
      </c>
      <c r="AA181" s="195">
        <v>145.84</v>
      </c>
      <c r="AB181" s="177">
        <f t="shared" si="27"/>
        <v>40668</v>
      </c>
      <c r="AC181" s="177">
        <v>70</v>
      </c>
      <c r="AD181" s="177">
        <v>0</v>
      </c>
      <c r="AE181" s="177">
        <v>0</v>
      </c>
      <c r="AF181" s="177">
        <f t="shared" si="28"/>
        <v>0</v>
      </c>
      <c r="AG181" s="177">
        <f t="shared" si="29"/>
        <v>40668</v>
      </c>
      <c r="AH181" s="206"/>
    </row>
    <row r="182" spans="1:34" s="164" customFormat="1" ht="21" customHeight="1">
      <c r="A182" s="177">
        <v>179</v>
      </c>
      <c r="B182" s="178" t="s">
        <v>279</v>
      </c>
      <c r="C182" s="179" t="s">
        <v>405</v>
      </c>
      <c r="D182" s="375" t="s">
        <v>406</v>
      </c>
      <c r="E182" s="181">
        <v>15025708803</v>
      </c>
      <c r="F182" s="181">
        <v>500</v>
      </c>
      <c r="G182" s="181"/>
      <c r="H182" s="181">
        <v>500</v>
      </c>
      <c r="I182" s="195">
        <v>500</v>
      </c>
      <c r="J182" s="195">
        <v>50</v>
      </c>
      <c r="K182" s="177">
        <f t="shared" si="26"/>
        <v>450</v>
      </c>
      <c r="L182" s="192">
        <f t="shared" si="25"/>
        <v>258.21000000000004</v>
      </c>
      <c r="M182" s="194">
        <v>50</v>
      </c>
      <c r="N182" s="193"/>
      <c r="O182" s="193"/>
      <c r="P182" s="193"/>
      <c r="Q182" s="193"/>
      <c r="R182" s="193"/>
      <c r="S182" s="193"/>
      <c r="T182" s="193"/>
      <c r="U182" s="193">
        <v>208.21</v>
      </c>
      <c r="V182" s="193"/>
      <c r="W182" s="193"/>
      <c r="X182" s="193"/>
      <c r="Y182" s="177">
        <v>300</v>
      </c>
      <c r="Z182" s="194">
        <v>50</v>
      </c>
      <c r="AA182" s="194">
        <v>140</v>
      </c>
      <c r="AB182" s="177">
        <f t="shared" si="27"/>
        <v>15000</v>
      </c>
      <c r="AC182" s="177">
        <v>70</v>
      </c>
      <c r="AD182" s="195">
        <v>0</v>
      </c>
      <c r="AE182" s="195">
        <v>0</v>
      </c>
      <c r="AF182" s="177">
        <f t="shared" si="28"/>
        <v>0</v>
      </c>
      <c r="AG182" s="177">
        <f t="shared" si="29"/>
        <v>15000</v>
      </c>
      <c r="AH182" s="215" t="s">
        <v>638</v>
      </c>
    </row>
    <row r="183" spans="1:34" s="164" customFormat="1" ht="21" customHeight="1">
      <c r="A183" s="177">
        <v>180</v>
      </c>
      <c r="B183" s="178" t="s">
        <v>639</v>
      </c>
      <c r="C183" s="179" t="s">
        <v>640</v>
      </c>
      <c r="D183" s="376" t="s">
        <v>641</v>
      </c>
      <c r="E183" s="181">
        <v>13272581691</v>
      </c>
      <c r="F183" s="181">
        <v>83.27</v>
      </c>
      <c r="G183" s="181"/>
      <c r="H183" s="181">
        <v>83.27</v>
      </c>
      <c r="I183" s="195">
        <v>83.27</v>
      </c>
      <c r="J183" s="195">
        <v>83.27</v>
      </c>
      <c r="K183" s="177">
        <f t="shared" si="26"/>
        <v>0</v>
      </c>
      <c r="L183" s="192">
        <f t="shared" si="25"/>
        <v>83.27</v>
      </c>
      <c r="M183" s="194">
        <v>83.27</v>
      </c>
      <c r="N183" s="193"/>
      <c r="O183" s="193"/>
      <c r="P183" s="193"/>
      <c r="Q183" s="193"/>
      <c r="R183" s="193"/>
      <c r="S183" s="193"/>
      <c r="T183" s="193"/>
      <c r="U183" s="193"/>
      <c r="V183" s="193"/>
      <c r="W183" s="193"/>
      <c r="X183" s="193"/>
      <c r="Y183" s="177">
        <v>300</v>
      </c>
      <c r="Z183" s="177">
        <v>83.27</v>
      </c>
      <c r="AA183" s="177">
        <v>83.27</v>
      </c>
      <c r="AB183" s="177">
        <f t="shared" si="27"/>
        <v>24981</v>
      </c>
      <c r="AC183" s="177">
        <v>70</v>
      </c>
      <c r="AD183" s="177">
        <v>83.27</v>
      </c>
      <c r="AE183" s="177">
        <v>83.27</v>
      </c>
      <c r="AF183" s="177">
        <f t="shared" si="28"/>
        <v>5828.9</v>
      </c>
      <c r="AG183" s="177">
        <f t="shared" si="29"/>
        <v>30809.9</v>
      </c>
      <c r="AH183" s="206"/>
    </row>
    <row r="184" spans="1:34" s="164" customFormat="1" ht="21" customHeight="1">
      <c r="A184" s="177">
        <v>181</v>
      </c>
      <c r="B184" s="178" t="s">
        <v>639</v>
      </c>
      <c r="C184" s="179" t="s">
        <v>642</v>
      </c>
      <c r="D184" s="181" t="s">
        <v>643</v>
      </c>
      <c r="E184" s="181">
        <v>13896842538</v>
      </c>
      <c r="F184" s="181">
        <v>340</v>
      </c>
      <c r="G184" s="181"/>
      <c r="H184" s="181">
        <v>340</v>
      </c>
      <c r="I184" s="195">
        <v>340</v>
      </c>
      <c r="J184" s="195">
        <v>340</v>
      </c>
      <c r="K184" s="177">
        <f t="shared" si="26"/>
        <v>0</v>
      </c>
      <c r="L184" s="192">
        <f t="shared" si="25"/>
        <v>340</v>
      </c>
      <c r="M184" s="194"/>
      <c r="N184" s="195">
        <v>340</v>
      </c>
      <c r="O184" s="193"/>
      <c r="P184" s="193"/>
      <c r="Q184" s="193"/>
      <c r="R184" s="193"/>
      <c r="S184" s="193"/>
      <c r="T184" s="193"/>
      <c r="U184" s="193"/>
      <c r="V184" s="193"/>
      <c r="W184" s="193"/>
      <c r="X184" s="193"/>
      <c r="Y184" s="177">
        <v>300</v>
      </c>
      <c r="Z184" s="195">
        <v>340</v>
      </c>
      <c r="AA184" s="195">
        <v>340</v>
      </c>
      <c r="AB184" s="177">
        <f t="shared" si="27"/>
        <v>102000</v>
      </c>
      <c r="AC184" s="177">
        <v>70</v>
      </c>
      <c r="AD184" s="177">
        <v>180</v>
      </c>
      <c r="AE184" s="177">
        <v>180</v>
      </c>
      <c r="AF184" s="177">
        <f t="shared" si="28"/>
        <v>12600</v>
      </c>
      <c r="AG184" s="177">
        <f t="shared" si="29"/>
        <v>114600</v>
      </c>
      <c r="AH184" s="206"/>
    </row>
    <row r="185" spans="1:34" s="164" customFormat="1" ht="21" customHeight="1">
      <c r="A185" s="177">
        <v>182</v>
      </c>
      <c r="B185" s="178" t="s">
        <v>639</v>
      </c>
      <c r="C185" s="179" t="s">
        <v>469</v>
      </c>
      <c r="D185" s="376" t="s">
        <v>644</v>
      </c>
      <c r="E185" s="181">
        <v>18716953889</v>
      </c>
      <c r="F185" s="181">
        <v>120</v>
      </c>
      <c r="G185" s="181"/>
      <c r="H185" s="181">
        <v>120</v>
      </c>
      <c r="I185" s="195">
        <v>120</v>
      </c>
      <c r="J185" s="195">
        <v>97.5</v>
      </c>
      <c r="K185" s="177">
        <f t="shared" si="26"/>
        <v>22.5</v>
      </c>
      <c r="L185" s="192">
        <f t="shared" si="25"/>
        <v>97.5</v>
      </c>
      <c r="M185" s="194"/>
      <c r="N185" s="195">
        <v>97.5</v>
      </c>
      <c r="O185" s="193"/>
      <c r="P185" s="193"/>
      <c r="Q185" s="193"/>
      <c r="R185" s="193"/>
      <c r="S185" s="193"/>
      <c r="T185" s="193"/>
      <c r="U185" s="193"/>
      <c r="V185" s="193"/>
      <c r="W185" s="193"/>
      <c r="X185" s="193"/>
      <c r="Y185" s="177">
        <v>300</v>
      </c>
      <c r="Z185" s="195">
        <v>97.5</v>
      </c>
      <c r="AA185" s="195">
        <v>120</v>
      </c>
      <c r="AB185" s="177">
        <f t="shared" si="27"/>
        <v>29250</v>
      </c>
      <c r="AC185" s="177">
        <v>70</v>
      </c>
      <c r="AD185" s="195">
        <v>97.5</v>
      </c>
      <c r="AE185" s="195">
        <v>120</v>
      </c>
      <c r="AF185" s="177">
        <f t="shared" si="28"/>
        <v>6825</v>
      </c>
      <c r="AG185" s="177">
        <f t="shared" si="29"/>
        <v>36075</v>
      </c>
      <c r="AH185" s="206"/>
    </row>
    <row r="186" spans="1:34" s="164" customFormat="1" ht="21" customHeight="1">
      <c r="A186" s="177">
        <v>183</v>
      </c>
      <c r="B186" s="178" t="s">
        <v>639</v>
      </c>
      <c r="C186" s="179" t="s">
        <v>645</v>
      </c>
      <c r="D186" s="376" t="s">
        <v>646</v>
      </c>
      <c r="E186" s="181">
        <v>15310780683</v>
      </c>
      <c r="F186" s="181">
        <v>90</v>
      </c>
      <c r="G186" s="181"/>
      <c r="H186" s="181">
        <v>90</v>
      </c>
      <c r="I186" s="195">
        <v>90</v>
      </c>
      <c r="J186" s="195">
        <v>83.54</v>
      </c>
      <c r="K186" s="177">
        <f t="shared" si="26"/>
        <v>6.459999999999994</v>
      </c>
      <c r="L186" s="192">
        <f t="shared" si="25"/>
        <v>83.54</v>
      </c>
      <c r="M186" s="194">
        <v>10</v>
      </c>
      <c r="N186" s="193">
        <v>73.54</v>
      </c>
      <c r="O186" s="193"/>
      <c r="P186" s="193"/>
      <c r="Q186" s="193"/>
      <c r="R186" s="193"/>
      <c r="S186" s="193"/>
      <c r="T186" s="193"/>
      <c r="U186" s="193"/>
      <c r="V186" s="193"/>
      <c r="W186" s="193"/>
      <c r="X186" s="193"/>
      <c r="Y186" s="177">
        <v>300</v>
      </c>
      <c r="Z186" s="195">
        <v>83.54</v>
      </c>
      <c r="AA186" s="195">
        <v>90</v>
      </c>
      <c r="AB186" s="177">
        <f t="shared" si="27"/>
        <v>25062.000000000004</v>
      </c>
      <c r="AC186" s="177">
        <v>70</v>
      </c>
      <c r="AD186" s="195">
        <v>83.54</v>
      </c>
      <c r="AE186" s="195">
        <v>90</v>
      </c>
      <c r="AF186" s="177">
        <f t="shared" si="28"/>
        <v>5847.8</v>
      </c>
      <c r="AG186" s="177">
        <f t="shared" si="29"/>
        <v>30909.800000000003</v>
      </c>
      <c r="AH186" s="206"/>
    </row>
    <row r="187" spans="1:34" s="164" customFormat="1" ht="21" customHeight="1">
      <c r="A187" s="177">
        <v>184</v>
      </c>
      <c r="B187" s="178" t="s">
        <v>91</v>
      </c>
      <c r="C187" s="179" t="s">
        <v>92</v>
      </c>
      <c r="D187" s="374" t="s">
        <v>94</v>
      </c>
      <c r="E187" s="181" t="s">
        <v>95</v>
      </c>
      <c r="F187" s="181">
        <v>688.56</v>
      </c>
      <c r="G187" s="181"/>
      <c r="H187" s="181">
        <v>688.56</v>
      </c>
      <c r="I187" s="195">
        <v>673.17</v>
      </c>
      <c r="J187" s="195">
        <v>673.17</v>
      </c>
      <c r="K187" s="177">
        <f t="shared" si="26"/>
        <v>0</v>
      </c>
      <c r="L187" s="192">
        <f t="shared" si="25"/>
        <v>673.17</v>
      </c>
      <c r="M187" s="194">
        <v>623.17</v>
      </c>
      <c r="N187" s="193">
        <v>10</v>
      </c>
      <c r="O187" s="193"/>
      <c r="P187" s="193"/>
      <c r="Q187" s="193"/>
      <c r="R187" s="193">
        <v>40</v>
      </c>
      <c r="S187" s="193"/>
      <c r="T187" s="193"/>
      <c r="U187" s="193"/>
      <c r="V187" s="193"/>
      <c r="W187" s="193"/>
      <c r="X187" s="193"/>
      <c r="Y187" s="177">
        <v>300</v>
      </c>
      <c r="Z187" s="195">
        <v>673.17</v>
      </c>
      <c r="AA187" s="195">
        <v>673.17</v>
      </c>
      <c r="AB187" s="177">
        <f t="shared" si="27"/>
        <v>201951</v>
      </c>
      <c r="AC187" s="177">
        <v>70</v>
      </c>
      <c r="AD187" s="195">
        <v>673.17</v>
      </c>
      <c r="AE187" s="195">
        <v>673.17</v>
      </c>
      <c r="AF187" s="177">
        <f t="shared" si="28"/>
        <v>47121.899999999994</v>
      </c>
      <c r="AG187" s="177">
        <f t="shared" si="29"/>
        <v>249072.9</v>
      </c>
      <c r="AH187" s="206"/>
    </row>
    <row r="188" spans="1:34" s="164" customFormat="1" ht="21" customHeight="1">
      <c r="A188" s="177">
        <v>185</v>
      </c>
      <c r="B188" s="178" t="s">
        <v>91</v>
      </c>
      <c r="C188" s="179" t="s">
        <v>96</v>
      </c>
      <c r="D188" s="180" t="s">
        <v>98</v>
      </c>
      <c r="E188" s="181" t="s">
        <v>99</v>
      </c>
      <c r="F188" s="181">
        <v>292.14</v>
      </c>
      <c r="G188" s="181"/>
      <c r="H188" s="181">
        <v>292.14</v>
      </c>
      <c r="I188" s="195">
        <v>294.14</v>
      </c>
      <c r="J188" s="195">
        <v>290.79</v>
      </c>
      <c r="K188" s="177">
        <f t="shared" si="26"/>
        <v>3.349999999999966</v>
      </c>
      <c r="L188" s="192">
        <f t="shared" si="25"/>
        <v>290.79</v>
      </c>
      <c r="M188" s="195">
        <v>290.79</v>
      </c>
      <c r="N188" s="193"/>
      <c r="O188" s="193"/>
      <c r="P188" s="193"/>
      <c r="Q188" s="193"/>
      <c r="R188" s="193"/>
      <c r="S188" s="193"/>
      <c r="T188" s="193"/>
      <c r="U188" s="193"/>
      <c r="V188" s="193"/>
      <c r="W188" s="193"/>
      <c r="X188" s="193"/>
      <c r="Y188" s="177">
        <v>300</v>
      </c>
      <c r="Z188" s="195">
        <v>290.79</v>
      </c>
      <c r="AA188" s="195">
        <v>294.14</v>
      </c>
      <c r="AB188" s="177">
        <f t="shared" si="27"/>
        <v>87237</v>
      </c>
      <c r="AC188" s="177">
        <v>70</v>
      </c>
      <c r="AD188" s="195">
        <v>290.79</v>
      </c>
      <c r="AE188" s="195">
        <v>294.14</v>
      </c>
      <c r="AF188" s="177">
        <f t="shared" si="28"/>
        <v>20355.300000000003</v>
      </c>
      <c r="AG188" s="177">
        <f t="shared" si="29"/>
        <v>107592.3</v>
      </c>
      <c r="AH188" s="206"/>
    </row>
    <row r="189" spans="1:34" s="164" customFormat="1" ht="21" customHeight="1">
      <c r="A189" s="177">
        <v>186</v>
      </c>
      <c r="B189" s="178" t="s">
        <v>91</v>
      </c>
      <c r="C189" s="179" t="s">
        <v>100</v>
      </c>
      <c r="D189" s="180" t="s">
        <v>102</v>
      </c>
      <c r="E189" s="181" t="s">
        <v>103</v>
      </c>
      <c r="F189" s="181">
        <v>621.229</v>
      </c>
      <c r="G189" s="181"/>
      <c r="H189" s="181">
        <v>621.229</v>
      </c>
      <c r="I189" s="195">
        <v>634.03</v>
      </c>
      <c r="J189" s="195">
        <v>634.03</v>
      </c>
      <c r="K189" s="177">
        <f t="shared" si="26"/>
        <v>0</v>
      </c>
      <c r="L189" s="192">
        <f t="shared" si="25"/>
        <v>634.03</v>
      </c>
      <c r="M189" s="195">
        <v>634.03</v>
      </c>
      <c r="N189" s="193"/>
      <c r="O189" s="193"/>
      <c r="P189" s="193"/>
      <c r="Q189" s="193"/>
      <c r="R189" s="193"/>
      <c r="S189" s="193"/>
      <c r="T189" s="193"/>
      <c r="U189" s="193"/>
      <c r="V189" s="193"/>
      <c r="W189" s="193"/>
      <c r="X189" s="193"/>
      <c r="Y189" s="177">
        <v>300</v>
      </c>
      <c r="Z189" s="195">
        <v>634.03</v>
      </c>
      <c r="AA189" s="195">
        <v>634.03</v>
      </c>
      <c r="AB189" s="177">
        <f t="shared" si="27"/>
        <v>190209</v>
      </c>
      <c r="AC189" s="177">
        <v>70</v>
      </c>
      <c r="AD189" s="195">
        <v>634.03</v>
      </c>
      <c r="AE189" s="195">
        <v>634.03</v>
      </c>
      <c r="AF189" s="177">
        <f t="shared" si="28"/>
        <v>44382.1</v>
      </c>
      <c r="AG189" s="177">
        <f t="shared" si="29"/>
        <v>234591.1</v>
      </c>
      <c r="AH189" s="206"/>
    </row>
    <row r="190" spans="1:34" s="164" customFormat="1" ht="21" customHeight="1">
      <c r="A190" s="177">
        <v>187</v>
      </c>
      <c r="B190" s="178" t="s">
        <v>91</v>
      </c>
      <c r="C190" s="179" t="s">
        <v>104</v>
      </c>
      <c r="D190" s="180" t="s">
        <v>106</v>
      </c>
      <c r="E190" s="181" t="s">
        <v>107</v>
      </c>
      <c r="F190" s="181">
        <v>253.75</v>
      </c>
      <c r="G190" s="181"/>
      <c r="H190" s="181">
        <v>253.75</v>
      </c>
      <c r="I190" s="195">
        <v>253.5</v>
      </c>
      <c r="J190" s="195">
        <v>248.73</v>
      </c>
      <c r="K190" s="177">
        <f t="shared" si="26"/>
        <v>4.77000000000001</v>
      </c>
      <c r="L190" s="192">
        <f t="shared" si="25"/>
        <v>248.73</v>
      </c>
      <c r="M190" s="195">
        <v>248.73</v>
      </c>
      <c r="N190" s="193"/>
      <c r="O190" s="193"/>
      <c r="P190" s="193"/>
      <c r="Q190" s="193"/>
      <c r="R190" s="193"/>
      <c r="S190" s="193"/>
      <c r="T190" s="193"/>
      <c r="U190" s="193"/>
      <c r="V190" s="193"/>
      <c r="W190" s="193"/>
      <c r="X190" s="193"/>
      <c r="Y190" s="177">
        <v>300</v>
      </c>
      <c r="Z190" s="195">
        <v>248.73</v>
      </c>
      <c r="AA190" s="195">
        <v>253.75</v>
      </c>
      <c r="AB190" s="177">
        <f t="shared" si="27"/>
        <v>74619</v>
      </c>
      <c r="AC190" s="177">
        <v>70</v>
      </c>
      <c r="AD190" s="195">
        <v>248.73</v>
      </c>
      <c r="AE190" s="195">
        <v>253.75</v>
      </c>
      <c r="AF190" s="177">
        <f t="shared" si="28"/>
        <v>17411.1</v>
      </c>
      <c r="AG190" s="177">
        <f t="shared" si="29"/>
        <v>92030.1</v>
      </c>
      <c r="AH190" s="206"/>
    </row>
    <row r="191" spans="1:34" s="164" customFormat="1" ht="21" customHeight="1">
      <c r="A191" s="177">
        <v>188</v>
      </c>
      <c r="B191" s="178" t="s">
        <v>91</v>
      </c>
      <c r="C191" s="179" t="s">
        <v>109</v>
      </c>
      <c r="D191" s="180" t="s">
        <v>111</v>
      </c>
      <c r="E191" s="181" t="s">
        <v>112</v>
      </c>
      <c r="F191" s="181">
        <v>280.2</v>
      </c>
      <c r="G191" s="181"/>
      <c r="H191" s="181">
        <v>280.2</v>
      </c>
      <c r="I191" s="195">
        <v>280.2</v>
      </c>
      <c r="J191" s="195">
        <v>280.2</v>
      </c>
      <c r="K191" s="177">
        <f t="shared" si="26"/>
        <v>0</v>
      </c>
      <c r="L191" s="192">
        <f t="shared" si="25"/>
        <v>280.2</v>
      </c>
      <c r="M191" s="195">
        <v>280.2</v>
      </c>
      <c r="N191" s="193"/>
      <c r="O191" s="193"/>
      <c r="P191" s="193"/>
      <c r="Q191" s="193"/>
      <c r="R191" s="193"/>
      <c r="S191" s="193"/>
      <c r="T191" s="193"/>
      <c r="U191" s="193"/>
      <c r="V191" s="193"/>
      <c r="W191" s="193"/>
      <c r="X191" s="193"/>
      <c r="Y191" s="177">
        <v>300</v>
      </c>
      <c r="Z191" s="195">
        <v>280.2</v>
      </c>
      <c r="AA191" s="195">
        <v>280.2</v>
      </c>
      <c r="AB191" s="177">
        <f t="shared" si="27"/>
        <v>84060</v>
      </c>
      <c r="AC191" s="177">
        <v>70</v>
      </c>
      <c r="AD191" s="195">
        <v>280.2</v>
      </c>
      <c r="AE191" s="195">
        <v>280.2</v>
      </c>
      <c r="AF191" s="177">
        <f t="shared" si="28"/>
        <v>19614</v>
      </c>
      <c r="AG191" s="177">
        <f t="shared" si="29"/>
        <v>103674</v>
      </c>
      <c r="AH191" s="206"/>
    </row>
    <row r="192" spans="1:34" s="164" customFormat="1" ht="21" customHeight="1">
      <c r="A192" s="177">
        <v>189</v>
      </c>
      <c r="B192" s="178" t="s">
        <v>91</v>
      </c>
      <c r="C192" s="179" t="s">
        <v>113</v>
      </c>
      <c r="D192" s="180" t="s">
        <v>115</v>
      </c>
      <c r="E192" s="181" t="s">
        <v>116</v>
      </c>
      <c r="F192" s="181">
        <v>383.55</v>
      </c>
      <c r="G192" s="181">
        <v>6.9</v>
      </c>
      <c r="H192" s="181">
        <v>376.65</v>
      </c>
      <c r="I192" s="195">
        <v>373.13</v>
      </c>
      <c r="J192" s="195">
        <v>373.13</v>
      </c>
      <c r="K192" s="177">
        <f t="shared" si="26"/>
        <v>0</v>
      </c>
      <c r="L192" s="192">
        <f t="shared" si="25"/>
        <v>373.13</v>
      </c>
      <c r="M192" s="194">
        <v>373.13</v>
      </c>
      <c r="N192" s="193"/>
      <c r="O192" s="193"/>
      <c r="P192" s="193"/>
      <c r="Q192" s="193"/>
      <c r="R192" s="193"/>
      <c r="S192" s="193"/>
      <c r="T192" s="193"/>
      <c r="U192" s="193"/>
      <c r="V192" s="193"/>
      <c r="W192" s="193"/>
      <c r="X192" s="193"/>
      <c r="Y192" s="177">
        <v>300</v>
      </c>
      <c r="Z192" s="177">
        <v>373.13</v>
      </c>
      <c r="AA192" s="177">
        <v>373.13</v>
      </c>
      <c r="AB192" s="177">
        <f t="shared" si="27"/>
        <v>111939</v>
      </c>
      <c r="AC192" s="177">
        <v>70</v>
      </c>
      <c r="AD192" s="177">
        <v>373.13</v>
      </c>
      <c r="AE192" s="177">
        <v>373.13</v>
      </c>
      <c r="AF192" s="177">
        <f t="shared" si="28"/>
        <v>26119.1</v>
      </c>
      <c r="AG192" s="177">
        <f t="shared" si="29"/>
        <v>138058.1</v>
      </c>
      <c r="AH192" s="206"/>
    </row>
    <row r="193" spans="1:34" s="164" customFormat="1" ht="21" customHeight="1">
      <c r="A193" s="177">
        <v>190</v>
      </c>
      <c r="B193" s="178" t="s">
        <v>91</v>
      </c>
      <c r="C193" s="179" t="s">
        <v>118</v>
      </c>
      <c r="D193" s="180" t="s">
        <v>120</v>
      </c>
      <c r="E193" s="181" t="s">
        <v>121</v>
      </c>
      <c r="F193" s="181">
        <v>525.51</v>
      </c>
      <c r="G193" s="181"/>
      <c r="H193" s="181">
        <v>525.51</v>
      </c>
      <c r="I193" s="195">
        <v>525.51</v>
      </c>
      <c r="J193" s="195">
        <v>525.51</v>
      </c>
      <c r="K193" s="177">
        <f t="shared" si="26"/>
        <v>0</v>
      </c>
      <c r="L193" s="192">
        <f t="shared" si="25"/>
        <v>525.51</v>
      </c>
      <c r="M193" s="194">
        <v>525.51</v>
      </c>
      <c r="N193" s="193"/>
      <c r="O193" s="193"/>
      <c r="P193" s="193"/>
      <c r="Q193" s="193"/>
      <c r="R193" s="193"/>
      <c r="S193" s="193"/>
      <c r="T193" s="193"/>
      <c r="U193" s="193"/>
      <c r="V193" s="193"/>
      <c r="W193" s="193"/>
      <c r="X193" s="193"/>
      <c r="Y193" s="177">
        <v>300</v>
      </c>
      <c r="Z193" s="177">
        <v>525.51</v>
      </c>
      <c r="AA193" s="177">
        <v>525.51</v>
      </c>
      <c r="AB193" s="177">
        <f t="shared" si="27"/>
        <v>157653</v>
      </c>
      <c r="AC193" s="177">
        <v>70</v>
      </c>
      <c r="AD193" s="177">
        <v>525.51</v>
      </c>
      <c r="AE193" s="177">
        <v>525.51</v>
      </c>
      <c r="AF193" s="177">
        <f t="shared" si="28"/>
        <v>36785.7</v>
      </c>
      <c r="AG193" s="177">
        <f t="shared" si="29"/>
        <v>194438.7</v>
      </c>
      <c r="AH193" s="206"/>
    </row>
    <row r="194" spans="1:34" s="164" customFormat="1" ht="21" customHeight="1">
      <c r="A194" s="177">
        <v>191</v>
      </c>
      <c r="B194" s="178" t="s">
        <v>91</v>
      </c>
      <c r="C194" s="179" t="s">
        <v>122</v>
      </c>
      <c r="D194" s="374" t="s">
        <v>124</v>
      </c>
      <c r="E194" s="181">
        <v>18723940346</v>
      </c>
      <c r="F194" s="181">
        <v>559.54</v>
      </c>
      <c r="G194" s="181">
        <v>6.14</v>
      </c>
      <c r="H194" s="181">
        <v>553.4</v>
      </c>
      <c r="I194" s="195">
        <v>568</v>
      </c>
      <c r="J194" s="195">
        <v>568</v>
      </c>
      <c r="K194" s="177">
        <f t="shared" si="26"/>
        <v>0</v>
      </c>
      <c r="L194" s="192">
        <f t="shared" si="25"/>
        <v>568</v>
      </c>
      <c r="M194" s="195">
        <v>568</v>
      </c>
      <c r="N194" s="193"/>
      <c r="O194" s="193"/>
      <c r="P194" s="193"/>
      <c r="Q194" s="193"/>
      <c r="R194" s="193"/>
      <c r="S194" s="193"/>
      <c r="T194" s="193"/>
      <c r="U194" s="193"/>
      <c r="V194" s="193"/>
      <c r="W194" s="193"/>
      <c r="X194" s="193"/>
      <c r="Y194" s="177">
        <v>300</v>
      </c>
      <c r="Z194" s="195">
        <v>568</v>
      </c>
      <c r="AA194" s="195">
        <v>568</v>
      </c>
      <c r="AB194" s="177">
        <f t="shared" si="27"/>
        <v>170400</v>
      </c>
      <c r="AC194" s="177">
        <v>70</v>
      </c>
      <c r="AD194" s="195">
        <v>568</v>
      </c>
      <c r="AE194" s="195">
        <v>568</v>
      </c>
      <c r="AF194" s="177">
        <f t="shared" si="28"/>
        <v>39760</v>
      </c>
      <c r="AG194" s="177">
        <f t="shared" si="29"/>
        <v>210160</v>
      </c>
      <c r="AH194" s="206"/>
    </row>
    <row r="195" spans="1:34" s="164" customFormat="1" ht="21" customHeight="1">
      <c r="A195" s="177">
        <v>192</v>
      </c>
      <c r="B195" s="178" t="s">
        <v>91</v>
      </c>
      <c r="C195" s="179" t="s">
        <v>130</v>
      </c>
      <c r="D195" s="374" t="s">
        <v>132</v>
      </c>
      <c r="E195" s="181">
        <v>13896860390</v>
      </c>
      <c r="F195" s="181">
        <v>582.23</v>
      </c>
      <c r="G195" s="181">
        <v>3.2</v>
      </c>
      <c r="H195" s="181">
        <v>579.03</v>
      </c>
      <c r="I195" s="195">
        <v>582.43</v>
      </c>
      <c r="J195" s="195">
        <v>582.43</v>
      </c>
      <c r="K195" s="177">
        <f t="shared" si="26"/>
        <v>0</v>
      </c>
      <c r="L195" s="192">
        <f t="shared" si="25"/>
        <v>582.43</v>
      </c>
      <c r="M195" s="195">
        <v>582.43</v>
      </c>
      <c r="N195" s="193"/>
      <c r="O195" s="193"/>
      <c r="P195" s="193"/>
      <c r="Q195" s="193"/>
      <c r="R195" s="193"/>
      <c r="S195" s="193"/>
      <c r="T195" s="193"/>
      <c r="U195" s="193"/>
      <c r="V195" s="193"/>
      <c r="W195" s="193"/>
      <c r="X195" s="193"/>
      <c r="Y195" s="177">
        <v>300</v>
      </c>
      <c r="Z195" s="195">
        <v>582.43</v>
      </c>
      <c r="AA195" s="195">
        <v>582.43</v>
      </c>
      <c r="AB195" s="177">
        <f t="shared" si="27"/>
        <v>174728.99999999997</v>
      </c>
      <c r="AC195" s="177">
        <v>70</v>
      </c>
      <c r="AD195" s="195">
        <v>582.43</v>
      </c>
      <c r="AE195" s="195">
        <v>582.43</v>
      </c>
      <c r="AF195" s="177">
        <f t="shared" si="28"/>
        <v>40770.1</v>
      </c>
      <c r="AG195" s="177">
        <f t="shared" si="29"/>
        <v>215499.09999999998</v>
      </c>
      <c r="AH195" s="206"/>
    </row>
    <row r="196" spans="1:34" s="164" customFormat="1" ht="21" customHeight="1">
      <c r="A196" s="177">
        <v>193</v>
      </c>
      <c r="B196" s="178" t="s">
        <v>91</v>
      </c>
      <c r="C196" s="179" t="s">
        <v>133</v>
      </c>
      <c r="D196" s="180" t="s">
        <v>135</v>
      </c>
      <c r="E196" s="181" t="s">
        <v>136</v>
      </c>
      <c r="F196" s="181">
        <v>273.6</v>
      </c>
      <c r="G196" s="181"/>
      <c r="H196" s="181">
        <v>273.6</v>
      </c>
      <c r="I196" s="195">
        <v>273.6</v>
      </c>
      <c r="J196" s="195">
        <v>269.4</v>
      </c>
      <c r="K196" s="177">
        <f t="shared" si="26"/>
        <v>4.2000000000000455</v>
      </c>
      <c r="L196" s="192">
        <f t="shared" si="25"/>
        <v>269.4</v>
      </c>
      <c r="M196" s="194">
        <v>269.4</v>
      </c>
      <c r="N196" s="193"/>
      <c r="O196" s="193"/>
      <c r="P196" s="193"/>
      <c r="Q196" s="193"/>
      <c r="R196" s="193"/>
      <c r="S196" s="193"/>
      <c r="T196" s="193"/>
      <c r="U196" s="193"/>
      <c r="V196" s="193"/>
      <c r="W196" s="193"/>
      <c r="X196" s="193"/>
      <c r="Y196" s="177">
        <v>300</v>
      </c>
      <c r="Z196" s="177">
        <v>269.4</v>
      </c>
      <c r="AA196" s="177">
        <v>273.6</v>
      </c>
      <c r="AB196" s="177">
        <f t="shared" si="27"/>
        <v>80820</v>
      </c>
      <c r="AC196" s="177">
        <v>70</v>
      </c>
      <c r="AD196" s="177">
        <v>269.4</v>
      </c>
      <c r="AE196" s="177">
        <v>273.6</v>
      </c>
      <c r="AF196" s="177">
        <f t="shared" si="28"/>
        <v>18858</v>
      </c>
      <c r="AG196" s="177">
        <f t="shared" si="29"/>
        <v>99678</v>
      </c>
      <c r="AH196" s="206"/>
    </row>
    <row r="197" spans="1:34" s="164" customFormat="1" ht="21" customHeight="1">
      <c r="A197" s="177">
        <v>194</v>
      </c>
      <c r="B197" s="178" t="s">
        <v>91</v>
      </c>
      <c r="C197" s="179" t="s">
        <v>647</v>
      </c>
      <c r="D197" s="180" t="s">
        <v>648</v>
      </c>
      <c r="E197" s="181" t="s">
        <v>649</v>
      </c>
      <c r="F197" s="181">
        <v>60.8</v>
      </c>
      <c r="G197" s="181"/>
      <c r="H197" s="181">
        <v>60.8</v>
      </c>
      <c r="I197" s="195">
        <v>60.8</v>
      </c>
      <c r="J197" s="195">
        <v>60.8</v>
      </c>
      <c r="K197" s="177">
        <f t="shared" si="26"/>
        <v>0</v>
      </c>
      <c r="L197" s="192">
        <f t="shared" si="25"/>
        <v>60.8</v>
      </c>
      <c r="M197" s="195">
        <v>60.8</v>
      </c>
      <c r="N197" s="193"/>
      <c r="O197" s="193"/>
      <c r="P197" s="193"/>
      <c r="Q197" s="193"/>
      <c r="R197" s="193"/>
      <c r="S197" s="193"/>
      <c r="T197" s="193"/>
      <c r="U197" s="193"/>
      <c r="V197" s="193"/>
      <c r="W197" s="193"/>
      <c r="X197" s="193"/>
      <c r="Y197" s="177">
        <v>300</v>
      </c>
      <c r="Z197" s="195">
        <v>60.8</v>
      </c>
      <c r="AA197" s="195">
        <v>60.8</v>
      </c>
      <c r="AB197" s="177">
        <f t="shared" si="27"/>
        <v>18240</v>
      </c>
      <c r="AC197" s="177">
        <v>70</v>
      </c>
      <c r="AD197" s="195">
        <v>60.8</v>
      </c>
      <c r="AE197" s="195">
        <v>60.8</v>
      </c>
      <c r="AF197" s="177">
        <f t="shared" si="28"/>
        <v>4256</v>
      </c>
      <c r="AG197" s="177">
        <f t="shared" si="29"/>
        <v>22496</v>
      </c>
      <c r="AH197" s="206"/>
    </row>
    <row r="198" spans="1:34" s="164" customFormat="1" ht="21" customHeight="1">
      <c r="A198" s="177">
        <v>195</v>
      </c>
      <c r="B198" s="178" t="s">
        <v>91</v>
      </c>
      <c r="C198" s="179" t="s">
        <v>650</v>
      </c>
      <c r="D198" s="180" t="s">
        <v>651</v>
      </c>
      <c r="E198" s="181" t="s">
        <v>652</v>
      </c>
      <c r="F198" s="181">
        <v>100</v>
      </c>
      <c r="G198" s="181"/>
      <c r="H198" s="181">
        <v>100</v>
      </c>
      <c r="I198" s="195">
        <v>100</v>
      </c>
      <c r="J198" s="195">
        <v>84.56</v>
      </c>
      <c r="K198" s="177">
        <f t="shared" si="26"/>
        <v>15.439999999999998</v>
      </c>
      <c r="L198" s="192">
        <f t="shared" si="25"/>
        <v>84.56</v>
      </c>
      <c r="M198" s="194"/>
      <c r="N198" s="193"/>
      <c r="O198" s="193"/>
      <c r="P198" s="193"/>
      <c r="Q198" s="193"/>
      <c r="R198" s="193"/>
      <c r="S198" s="193"/>
      <c r="T198" s="193"/>
      <c r="U198" s="195">
        <v>84.56</v>
      </c>
      <c r="V198" s="193"/>
      <c r="W198" s="193"/>
      <c r="X198" s="193"/>
      <c r="Y198" s="177">
        <v>300</v>
      </c>
      <c r="Z198" s="195">
        <v>0</v>
      </c>
      <c r="AA198" s="195">
        <v>0</v>
      </c>
      <c r="AB198" s="177">
        <f t="shared" si="27"/>
        <v>0</v>
      </c>
      <c r="AC198" s="177">
        <v>70</v>
      </c>
      <c r="AD198" s="195">
        <v>84.56</v>
      </c>
      <c r="AE198" s="195">
        <v>100</v>
      </c>
      <c r="AF198" s="177">
        <f t="shared" si="28"/>
        <v>5919.2</v>
      </c>
      <c r="AG198" s="177">
        <f t="shared" si="29"/>
        <v>5919.2</v>
      </c>
      <c r="AH198" s="206"/>
    </row>
    <row r="199" spans="1:34" s="164" customFormat="1" ht="21" customHeight="1">
      <c r="A199" s="177">
        <v>196</v>
      </c>
      <c r="B199" s="178" t="s">
        <v>91</v>
      </c>
      <c r="C199" s="179" t="s">
        <v>653</v>
      </c>
      <c r="D199" s="180" t="s">
        <v>654</v>
      </c>
      <c r="E199" s="181" t="s">
        <v>655</v>
      </c>
      <c r="F199" s="181">
        <v>653</v>
      </c>
      <c r="G199" s="181"/>
      <c r="H199" s="181">
        <v>653</v>
      </c>
      <c r="I199" s="195">
        <v>653</v>
      </c>
      <c r="J199" s="195">
        <v>589.65</v>
      </c>
      <c r="K199" s="177">
        <f t="shared" si="26"/>
        <v>63.35000000000002</v>
      </c>
      <c r="L199" s="192">
        <f t="shared" si="25"/>
        <v>589.65</v>
      </c>
      <c r="M199" s="194">
        <v>354.45</v>
      </c>
      <c r="N199" s="193">
        <v>235.2</v>
      </c>
      <c r="O199" s="193"/>
      <c r="P199" s="193"/>
      <c r="Q199" s="193"/>
      <c r="R199" s="193"/>
      <c r="S199" s="193"/>
      <c r="T199" s="193"/>
      <c r="U199" s="193"/>
      <c r="V199" s="193"/>
      <c r="W199" s="193"/>
      <c r="X199" s="193"/>
      <c r="Y199" s="177">
        <v>300</v>
      </c>
      <c r="Z199" s="195">
        <v>589.65</v>
      </c>
      <c r="AA199" s="195">
        <v>653</v>
      </c>
      <c r="AB199" s="177">
        <f t="shared" si="27"/>
        <v>176895</v>
      </c>
      <c r="AC199" s="177">
        <v>70</v>
      </c>
      <c r="AD199" s="195">
        <v>589.65</v>
      </c>
      <c r="AE199" s="195">
        <v>653</v>
      </c>
      <c r="AF199" s="177">
        <f t="shared" si="28"/>
        <v>41275.5</v>
      </c>
      <c r="AG199" s="177">
        <f t="shared" si="29"/>
        <v>218170.5</v>
      </c>
      <c r="AH199" s="206"/>
    </row>
    <row r="200" spans="1:34" s="164" customFormat="1" ht="21" customHeight="1">
      <c r="A200" s="177">
        <v>197</v>
      </c>
      <c r="B200" s="178" t="s">
        <v>91</v>
      </c>
      <c r="C200" s="179" t="s">
        <v>656</v>
      </c>
      <c r="D200" s="180" t="s">
        <v>657</v>
      </c>
      <c r="E200" s="181" t="s">
        <v>658</v>
      </c>
      <c r="F200" s="181">
        <v>93</v>
      </c>
      <c r="G200" s="181"/>
      <c r="H200" s="181">
        <v>93</v>
      </c>
      <c r="I200" s="195">
        <v>93</v>
      </c>
      <c r="J200" s="195">
        <v>93</v>
      </c>
      <c r="K200" s="177">
        <f t="shared" si="26"/>
        <v>0</v>
      </c>
      <c r="L200" s="192">
        <f t="shared" si="25"/>
        <v>93</v>
      </c>
      <c r="M200" s="194">
        <v>33</v>
      </c>
      <c r="N200" s="193">
        <v>60</v>
      </c>
      <c r="O200" s="193"/>
      <c r="P200" s="193"/>
      <c r="Q200" s="193"/>
      <c r="R200" s="193"/>
      <c r="S200" s="193"/>
      <c r="T200" s="193"/>
      <c r="U200" s="193"/>
      <c r="V200" s="193"/>
      <c r="W200" s="193"/>
      <c r="X200" s="193"/>
      <c r="Y200" s="177">
        <v>300</v>
      </c>
      <c r="Z200" s="195">
        <v>93</v>
      </c>
      <c r="AA200" s="195">
        <v>93</v>
      </c>
      <c r="AB200" s="177">
        <f t="shared" si="27"/>
        <v>27900</v>
      </c>
      <c r="AC200" s="177">
        <v>70</v>
      </c>
      <c r="AD200" s="195">
        <v>93</v>
      </c>
      <c r="AE200" s="195">
        <v>93</v>
      </c>
      <c r="AF200" s="177">
        <f t="shared" si="28"/>
        <v>6510</v>
      </c>
      <c r="AG200" s="177">
        <f t="shared" si="29"/>
        <v>34410</v>
      </c>
      <c r="AH200" s="206"/>
    </row>
    <row r="201" spans="1:34" s="164" customFormat="1" ht="21" customHeight="1">
      <c r="A201" s="177">
        <v>198</v>
      </c>
      <c r="B201" s="178" t="s">
        <v>91</v>
      </c>
      <c r="C201" s="179" t="s">
        <v>659</v>
      </c>
      <c r="D201" s="180" t="s">
        <v>660</v>
      </c>
      <c r="E201" s="181">
        <v>15095975988</v>
      </c>
      <c r="F201" s="181">
        <v>62</v>
      </c>
      <c r="G201" s="181"/>
      <c r="H201" s="181">
        <v>62</v>
      </c>
      <c r="I201" s="195">
        <v>62</v>
      </c>
      <c r="J201" s="195">
        <v>55.11</v>
      </c>
      <c r="K201" s="177">
        <f t="shared" si="26"/>
        <v>6.890000000000001</v>
      </c>
      <c r="L201" s="192">
        <f t="shared" si="25"/>
        <v>55.11</v>
      </c>
      <c r="M201" s="194"/>
      <c r="N201" s="195">
        <v>55.11</v>
      </c>
      <c r="O201" s="193"/>
      <c r="P201" s="193"/>
      <c r="Q201" s="193"/>
      <c r="R201" s="193"/>
      <c r="S201" s="193"/>
      <c r="T201" s="193"/>
      <c r="U201" s="193"/>
      <c r="V201" s="193"/>
      <c r="W201" s="193"/>
      <c r="X201" s="193"/>
      <c r="Y201" s="177">
        <v>300</v>
      </c>
      <c r="Z201" s="195">
        <v>55.11</v>
      </c>
      <c r="AA201" s="195">
        <v>62</v>
      </c>
      <c r="AB201" s="177">
        <f t="shared" si="27"/>
        <v>16533</v>
      </c>
      <c r="AC201" s="177">
        <v>70</v>
      </c>
      <c r="AD201" s="195">
        <v>55.11</v>
      </c>
      <c r="AE201" s="195">
        <v>62</v>
      </c>
      <c r="AF201" s="177">
        <f t="shared" si="28"/>
        <v>3857.7</v>
      </c>
      <c r="AG201" s="177">
        <f t="shared" si="29"/>
        <v>20390.7</v>
      </c>
      <c r="AH201" s="206"/>
    </row>
    <row r="202" spans="1:34" s="164" customFormat="1" ht="21" customHeight="1">
      <c r="A202" s="177">
        <v>199</v>
      </c>
      <c r="B202" s="178" t="s">
        <v>91</v>
      </c>
      <c r="C202" s="179" t="s">
        <v>661</v>
      </c>
      <c r="D202" s="180" t="s">
        <v>662</v>
      </c>
      <c r="E202" s="181">
        <v>15095900862</v>
      </c>
      <c r="F202" s="181">
        <v>55</v>
      </c>
      <c r="G202" s="181"/>
      <c r="H202" s="181">
        <v>55</v>
      </c>
      <c r="I202" s="195">
        <v>55</v>
      </c>
      <c r="J202" s="195">
        <v>0</v>
      </c>
      <c r="K202" s="177">
        <f t="shared" si="26"/>
        <v>55</v>
      </c>
      <c r="L202" s="192">
        <f t="shared" si="25"/>
        <v>0</v>
      </c>
      <c r="M202" s="194"/>
      <c r="N202" s="193"/>
      <c r="O202" s="193"/>
      <c r="P202" s="193"/>
      <c r="Q202" s="193"/>
      <c r="R202" s="193"/>
      <c r="S202" s="193"/>
      <c r="T202" s="193"/>
      <c r="U202" s="193"/>
      <c r="V202" s="193"/>
      <c r="W202" s="193"/>
      <c r="X202" s="193"/>
      <c r="Y202" s="177">
        <v>300</v>
      </c>
      <c r="Z202" s="193">
        <v>0</v>
      </c>
      <c r="AA202" s="193">
        <v>55</v>
      </c>
      <c r="AB202" s="177">
        <f t="shared" si="27"/>
        <v>0</v>
      </c>
      <c r="AC202" s="177">
        <v>70</v>
      </c>
      <c r="AD202" s="193">
        <v>0</v>
      </c>
      <c r="AE202" s="193">
        <v>55</v>
      </c>
      <c r="AF202" s="177">
        <f t="shared" si="28"/>
        <v>0</v>
      </c>
      <c r="AG202" s="177">
        <f t="shared" si="29"/>
        <v>0</v>
      </c>
      <c r="AH202" s="215" t="s">
        <v>494</v>
      </c>
    </row>
    <row r="203" spans="1:34" s="164" customFormat="1" ht="21" customHeight="1">
      <c r="A203" s="177">
        <v>200</v>
      </c>
      <c r="B203" s="178" t="s">
        <v>91</v>
      </c>
      <c r="C203" s="179" t="s">
        <v>663</v>
      </c>
      <c r="D203" s="180" t="s">
        <v>664</v>
      </c>
      <c r="E203" s="181" t="s">
        <v>665</v>
      </c>
      <c r="F203" s="181">
        <v>80</v>
      </c>
      <c r="G203" s="181">
        <v>80</v>
      </c>
      <c r="H203" s="181"/>
      <c r="I203" s="195">
        <v>80</v>
      </c>
      <c r="J203" s="195">
        <v>80</v>
      </c>
      <c r="K203" s="177">
        <f t="shared" si="26"/>
        <v>0</v>
      </c>
      <c r="L203" s="192">
        <f t="shared" si="25"/>
        <v>80</v>
      </c>
      <c r="M203" s="194"/>
      <c r="N203" s="193">
        <v>80</v>
      </c>
      <c r="O203" s="193"/>
      <c r="P203" s="193"/>
      <c r="Q203" s="193"/>
      <c r="R203" s="193"/>
      <c r="S203" s="193"/>
      <c r="T203" s="193"/>
      <c r="U203" s="193"/>
      <c r="V203" s="193"/>
      <c r="W203" s="193"/>
      <c r="X203" s="193"/>
      <c r="Y203" s="177">
        <v>300</v>
      </c>
      <c r="Z203" s="193">
        <v>80</v>
      </c>
      <c r="AA203" s="193">
        <v>80</v>
      </c>
      <c r="AB203" s="177">
        <f t="shared" si="27"/>
        <v>24000</v>
      </c>
      <c r="AC203" s="177">
        <v>70</v>
      </c>
      <c r="AD203" s="193">
        <v>80</v>
      </c>
      <c r="AE203" s="193">
        <v>80</v>
      </c>
      <c r="AF203" s="177">
        <f t="shared" si="28"/>
        <v>5600</v>
      </c>
      <c r="AG203" s="177">
        <f t="shared" si="29"/>
        <v>29600</v>
      </c>
      <c r="AH203" s="206"/>
    </row>
    <row r="204" spans="1:34" s="166" customFormat="1" ht="21" customHeight="1">
      <c r="A204" s="217"/>
      <c r="B204" s="218" t="s">
        <v>21</v>
      </c>
      <c r="C204" s="219"/>
      <c r="D204" s="219"/>
      <c r="E204" s="219"/>
      <c r="F204" s="220">
        <f>SUM(F4:F203)</f>
        <v>41087.50299999999</v>
      </c>
      <c r="G204" s="220">
        <f>SUM(G4:G203)</f>
        <v>1488.8700000000001</v>
      </c>
      <c r="H204" s="220">
        <f>SUM(H4:H203)</f>
        <v>39598.63299999999</v>
      </c>
      <c r="I204" s="220">
        <f>SUM(I4:I203)</f>
        <v>40763.20299999999</v>
      </c>
      <c r="J204" s="220">
        <f>SUM(J4:J203)</f>
        <v>31822.583</v>
      </c>
      <c r="K204" s="177">
        <f t="shared" si="26"/>
        <v>8940.619999999988</v>
      </c>
      <c r="L204" s="220">
        <f>SUM(L4:L203)</f>
        <v>32545.942999999996</v>
      </c>
      <c r="M204" s="220">
        <f aca="true" t="shared" si="30" ref="L204:X204">SUM(M4:M203)</f>
        <v>9242.323</v>
      </c>
      <c r="N204" s="220">
        <f t="shared" si="30"/>
        <v>17931.140000000003</v>
      </c>
      <c r="O204" s="220">
        <f t="shared" si="30"/>
        <v>0</v>
      </c>
      <c r="P204" s="220">
        <f t="shared" si="30"/>
        <v>33.1</v>
      </c>
      <c r="Q204" s="220">
        <f t="shared" si="30"/>
        <v>20</v>
      </c>
      <c r="R204" s="220">
        <f t="shared" si="30"/>
        <v>3600.8999999999996</v>
      </c>
      <c r="S204" s="220">
        <f t="shared" si="30"/>
        <v>0</v>
      </c>
      <c r="T204" s="220">
        <f t="shared" si="30"/>
        <v>0</v>
      </c>
      <c r="U204" s="220">
        <f t="shared" si="30"/>
        <v>1718.48</v>
      </c>
      <c r="V204" s="220">
        <f t="shared" si="30"/>
        <v>0</v>
      </c>
      <c r="W204" s="220">
        <f t="shared" si="30"/>
        <v>0</v>
      </c>
      <c r="X204" s="220">
        <f t="shared" si="30"/>
        <v>0</v>
      </c>
      <c r="Y204" s="177">
        <v>300</v>
      </c>
      <c r="Z204" s="217">
        <f>SUM(Z4:Z203)</f>
        <v>29157.262999999995</v>
      </c>
      <c r="AA204" s="217">
        <f>SUM(AA4:AA203)</f>
        <v>38423.553</v>
      </c>
      <c r="AB204" s="177">
        <f t="shared" si="27"/>
        <v>8747178.899999999</v>
      </c>
      <c r="AC204" s="177">
        <v>70</v>
      </c>
      <c r="AD204" s="217">
        <f>SUM(AD4:AD203)</f>
        <v>25448.203</v>
      </c>
      <c r="AE204" s="217">
        <f>SUM(AE4:AE203)</f>
        <v>29235.072999999997</v>
      </c>
      <c r="AF204" s="177">
        <f t="shared" si="28"/>
        <v>1781374.2100000002</v>
      </c>
      <c r="AG204" s="177">
        <f t="shared" si="29"/>
        <v>10528553.11</v>
      </c>
      <c r="AH204" s="221"/>
    </row>
  </sheetData>
  <sheetProtection/>
  <autoFilter ref="A3:AH204"/>
  <mergeCells count="21">
    <mergeCell ref="A1:AH1"/>
    <mergeCell ref="F2:H2"/>
    <mergeCell ref="L2:X2"/>
    <mergeCell ref="A2:A3"/>
    <mergeCell ref="B2:B3"/>
    <mergeCell ref="C2:C3"/>
    <mergeCell ref="D2:D3"/>
    <mergeCell ref="E2:E3"/>
    <mergeCell ref="I2:I3"/>
    <mergeCell ref="J2:J3"/>
    <mergeCell ref="K2:K3"/>
    <mergeCell ref="Y2:Y3"/>
    <mergeCell ref="Z2:Z3"/>
    <mergeCell ref="AA2:AA3"/>
    <mergeCell ref="AB2:AB3"/>
    <mergeCell ref="AC2:AC3"/>
    <mergeCell ref="AD2:AD3"/>
    <mergeCell ref="AE2:AE3"/>
    <mergeCell ref="AF2:AF3"/>
    <mergeCell ref="AG2:AG3"/>
    <mergeCell ref="AH2:AH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F75"/>
  <sheetViews>
    <sheetView zoomScale="55" zoomScaleNormal="55" zoomScaleSheetLayoutView="100" workbookViewId="0" topLeftCell="A1">
      <selection activeCell="I15" sqref="I15"/>
    </sheetView>
  </sheetViews>
  <sheetFormatPr defaultColWidth="9.00390625" defaultRowHeight="15"/>
  <cols>
    <col min="1" max="1" width="7.57421875" style="9" customWidth="1"/>
    <col min="2" max="2" width="11.00390625" style="8" customWidth="1"/>
    <col min="3" max="3" width="19.57421875" style="9" customWidth="1"/>
    <col min="4" max="4" width="17.421875" style="9" customWidth="1"/>
    <col min="5" max="5" width="19.28125" style="10" customWidth="1"/>
    <col min="6" max="6" width="23.140625" style="11" customWidth="1"/>
    <col min="7" max="7" width="15.57421875" style="12" customWidth="1"/>
    <col min="8" max="8" width="9.8515625" style="13" customWidth="1"/>
    <col min="9" max="9" width="8.8515625" style="9" customWidth="1"/>
    <col min="10" max="10" width="9.8515625" style="9" customWidth="1"/>
    <col min="11" max="11" width="10.140625" style="13" customWidth="1"/>
    <col min="12" max="13" width="9.140625" style="9" customWidth="1"/>
    <col min="14" max="16" width="8.140625" style="9" customWidth="1"/>
    <col min="17" max="17" width="9.140625" style="9" customWidth="1"/>
    <col min="18" max="23" width="8.140625" style="9" customWidth="1"/>
    <col min="24" max="24" width="9.140625" style="10" customWidth="1"/>
    <col min="25" max="25" width="12.8515625" style="10" customWidth="1"/>
    <col min="26" max="26" width="15.8515625" style="10" customWidth="1"/>
    <col min="27" max="27" width="12.57421875" style="9" customWidth="1"/>
    <col min="28" max="28" width="10.140625" style="10" customWidth="1"/>
    <col min="29" max="29" width="13.8515625" style="14" customWidth="1"/>
    <col min="30" max="30" width="10.57421875" style="15" customWidth="1"/>
    <col min="31" max="31" width="30.28125" style="16" customWidth="1"/>
    <col min="32" max="32" width="33.00390625" style="10" customWidth="1"/>
    <col min="33" max="16384" width="9.00390625" style="10" customWidth="1"/>
  </cols>
  <sheetData>
    <row r="1" spans="1:2" ht="20.25">
      <c r="A1" s="17" t="s">
        <v>666</v>
      </c>
      <c r="B1" s="17"/>
    </row>
    <row r="2" spans="1:25" ht="28.5" customHeight="1">
      <c r="A2" s="18" t="s">
        <v>1</v>
      </c>
      <c r="B2" s="18"/>
      <c r="C2" s="18"/>
      <c r="D2" s="19"/>
      <c r="E2" s="18"/>
      <c r="F2" s="18"/>
      <c r="G2" s="18"/>
      <c r="H2" s="20"/>
      <c r="I2" s="18"/>
      <c r="J2" s="18"/>
      <c r="K2" s="20"/>
      <c r="L2" s="18"/>
      <c r="M2" s="18"/>
      <c r="N2" s="18"/>
      <c r="O2" s="18"/>
      <c r="P2" s="18"/>
      <c r="Q2" s="18"/>
      <c r="R2" s="18"/>
      <c r="S2" s="18"/>
      <c r="T2" s="18"/>
      <c r="U2" s="18"/>
      <c r="V2" s="18"/>
      <c r="W2" s="18"/>
      <c r="X2" s="18"/>
      <c r="Y2" s="18"/>
    </row>
    <row r="3" spans="1:25" ht="30.75" customHeight="1">
      <c r="A3" s="21" t="s">
        <v>667</v>
      </c>
      <c r="B3" s="21"/>
      <c r="C3" s="21"/>
      <c r="D3" s="21"/>
      <c r="E3" s="21"/>
      <c r="F3" s="21"/>
      <c r="G3" s="21"/>
      <c r="H3" s="21"/>
      <c r="I3" s="21"/>
      <c r="J3" s="21"/>
      <c r="K3" s="21"/>
      <c r="L3" s="21"/>
      <c r="M3" s="21"/>
      <c r="N3" s="21"/>
      <c r="O3" s="21"/>
      <c r="P3" s="21"/>
      <c r="Q3" s="21"/>
      <c r="R3" s="21"/>
      <c r="S3" s="21"/>
      <c r="T3" s="21"/>
      <c r="U3" s="21"/>
      <c r="V3" s="21"/>
      <c r="W3" s="21"/>
      <c r="X3" s="21"/>
      <c r="Y3" s="21"/>
    </row>
    <row r="4" spans="1:31" ht="57" customHeight="1">
      <c r="A4" s="22" t="s">
        <v>3</v>
      </c>
      <c r="B4" s="23" t="s">
        <v>4</v>
      </c>
      <c r="C4" s="23" t="s">
        <v>668</v>
      </c>
      <c r="D4" s="23" t="s">
        <v>6</v>
      </c>
      <c r="E4" s="23" t="s">
        <v>7</v>
      </c>
      <c r="F4" s="24" t="s">
        <v>8</v>
      </c>
      <c r="G4" s="25" t="s">
        <v>9</v>
      </c>
      <c r="H4" s="23" t="s">
        <v>10</v>
      </c>
      <c r="I4" s="27"/>
      <c r="J4" s="27"/>
      <c r="K4" s="23" t="s">
        <v>11</v>
      </c>
      <c r="L4" s="27"/>
      <c r="M4" s="27"/>
      <c r="N4" s="27"/>
      <c r="O4" s="27"/>
      <c r="P4" s="27"/>
      <c r="Q4" s="27"/>
      <c r="R4" s="27"/>
      <c r="S4" s="27"/>
      <c r="T4" s="27"/>
      <c r="U4" s="27"/>
      <c r="V4" s="27"/>
      <c r="W4" s="27"/>
      <c r="X4" s="23" t="s">
        <v>12</v>
      </c>
      <c r="Y4" s="23" t="s">
        <v>13</v>
      </c>
      <c r="Z4" s="91" t="s">
        <v>669</v>
      </c>
      <c r="AA4" s="92" t="s">
        <v>670</v>
      </c>
      <c r="AB4" s="93" t="s">
        <v>15</v>
      </c>
      <c r="AC4" s="94" t="s">
        <v>16</v>
      </c>
      <c r="AD4" s="95" t="s">
        <v>17</v>
      </c>
      <c r="AE4" s="95" t="s">
        <v>20</v>
      </c>
    </row>
    <row r="5" spans="1:31" ht="67.5" customHeight="1">
      <c r="A5" s="26"/>
      <c r="B5" s="27"/>
      <c r="C5" s="27"/>
      <c r="D5" s="27"/>
      <c r="E5" s="27"/>
      <c r="F5" s="28"/>
      <c r="G5" s="29"/>
      <c r="H5" s="30" t="s">
        <v>21</v>
      </c>
      <c r="I5" s="23" t="s">
        <v>329</v>
      </c>
      <c r="J5" s="23" t="s">
        <v>330</v>
      </c>
      <c r="K5" s="82" t="s">
        <v>21</v>
      </c>
      <c r="L5" s="83" t="s">
        <v>24</v>
      </c>
      <c r="M5" s="83" t="s">
        <v>25</v>
      </c>
      <c r="N5" s="83" t="s">
        <v>26</v>
      </c>
      <c r="O5" s="23" t="s">
        <v>27</v>
      </c>
      <c r="P5" s="23" t="s">
        <v>28</v>
      </c>
      <c r="Q5" s="23" t="s">
        <v>29</v>
      </c>
      <c r="R5" s="23" t="s">
        <v>30</v>
      </c>
      <c r="S5" s="23" t="s">
        <v>31</v>
      </c>
      <c r="T5" s="23" t="s">
        <v>32</v>
      </c>
      <c r="U5" s="23" t="s">
        <v>33</v>
      </c>
      <c r="V5" s="23" t="s">
        <v>34</v>
      </c>
      <c r="W5" s="23" t="s">
        <v>35</v>
      </c>
      <c r="X5" s="27"/>
      <c r="Y5" s="27"/>
      <c r="Z5" s="96"/>
      <c r="AA5" s="97"/>
      <c r="AB5" s="98"/>
      <c r="AC5" s="99"/>
      <c r="AD5" s="100"/>
      <c r="AE5" s="100"/>
    </row>
    <row r="6" spans="1:31" s="1" customFormat="1" ht="37.5" customHeight="1">
      <c r="A6" s="31">
        <v>1</v>
      </c>
      <c r="B6" s="32" t="s">
        <v>36</v>
      </c>
      <c r="C6" s="33" t="s">
        <v>37</v>
      </c>
      <c r="D6" s="33" t="s">
        <v>38</v>
      </c>
      <c r="E6" s="33" t="s">
        <v>39</v>
      </c>
      <c r="F6" s="34" t="s">
        <v>40</v>
      </c>
      <c r="G6" s="35">
        <v>15025740300</v>
      </c>
      <c r="H6" s="36">
        <f aca="true" t="shared" si="0" ref="H6:H62">SUM(I6:J6)</f>
        <v>62.62</v>
      </c>
      <c r="I6" s="79"/>
      <c r="J6" s="79">
        <v>62.62</v>
      </c>
      <c r="K6" s="36">
        <f aca="true" t="shared" si="1" ref="K6:K62">SUM(L6:W6)</f>
        <v>62.62</v>
      </c>
      <c r="L6" s="79">
        <v>62.62</v>
      </c>
      <c r="M6" s="79"/>
      <c r="N6" s="79"/>
      <c r="O6" s="79"/>
      <c r="P6" s="79"/>
      <c r="Q6" s="79"/>
      <c r="R6" s="79"/>
      <c r="S6" s="79"/>
      <c r="T6" s="79"/>
      <c r="U6" s="79"/>
      <c r="V6" s="79"/>
      <c r="W6" s="79"/>
      <c r="X6" s="79">
        <v>530</v>
      </c>
      <c r="Y6" s="79"/>
      <c r="Z6" s="101">
        <v>44795</v>
      </c>
      <c r="AA6" s="76" t="s">
        <v>41</v>
      </c>
      <c r="AB6" s="102">
        <v>62.62</v>
      </c>
      <c r="AC6" s="103">
        <v>60</v>
      </c>
      <c r="AD6" s="104">
        <v>63.437</v>
      </c>
      <c r="AE6" s="105"/>
    </row>
    <row r="7" spans="1:31" s="1" customFormat="1" ht="37.5" customHeight="1">
      <c r="A7" s="31">
        <v>1</v>
      </c>
      <c r="B7" s="32" t="s">
        <v>36</v>
      </c>
      <c r="C7" s="33" t="s">
        <v>37</v>
      </c>
      <c r="D7" s="33" t="s">
        <v>42</v>
      </c>
      <c r="E7" s="33" t="s">
        <v>43</v>
      </c>
      <c r="F7" s="377" t="s">
        <v>44</v>
      </c>
      <c r="G7" s="35">
        <v>15823610889</v>
      </c>
      <c r="H7" s="36">
        <f t="shared" si="0"/>
        <v>50.19</v>
      </c>
      <c r="I7" s="79"/>
      <c r="J7" s="79">
        <v>50.19</v>
      </c>
      <c r="K7" s="36">
        <f t="shared" si="1"/>
        <v>50.19</v>
      </c>
      <c r="L7" s="79"/>
      <c r="M7" s="79">
        <v>48</v>
      </c>
      <c r="N7" s="79"/>
      <c r="O7" s="84">
        <v>2.19</v>
      </c>
      <c r="P7" s="79"/>
      <c r="Q7" s="79"/>
      <c r="R7" s="79"/>
      <c r="S7" s="79"/>
      <c r="T7" s="79"/>
      <c r="U7" s="79"/>
      <c r="V7" s="79"/>
      <c r="W7" s="79"/>
      <c r="X7" s="79">
        <v>530</v>
      </c>
      <c r="Y7" s="79"/>
      <c r="Z7" s="101">
        <v>44795</v>
      </c>
      <c r="AA7" s="76" t="s">
        <v>41</v>
      </c>
      <c r="AB7" s="102">
        <v>50.19</v>
      </c>
      <c r="AC7" s="103">
        <v>50.19</v>
      </c>
      <c r="AD7" s="104">
        <v>56.657</v>
      </c>
      <c r="AE7" s="106" t="s">
        <v>45</v>
      </c>
    </row>
    <row r="8" spans="1:31" s="1" customFormat="1" ht="37.5" customHeight="1">
      <c r="A8" s="31">
        <v>1</v>
      </c>
      <c r="B8" s="38" t="s">
        <v>36</v>
      </c>
      <c r="C8" s="39" t="s">
        <v>37</v>
      </c>
      <c r="D8" s="40" t="s">
        <v>46</v>
      </c>
      <c r="E8" s="40" t="s">
        <v>47</v>
      </c>
      <c r="F8" s="41" t="s">
        <v>48</v>
      </c>
      <c r="G8" s="42">
        <v>13648275815</v>
      </c>
      <c r="H8" s="43">
        <f t="shared" si="0"/>
        <v>365</v>
      </c>
      <c r="I8" s="85"/>
      <c r="J8" s="85">
        <v>365</v>
      </c>
      <c r="K8" s="43">
        <f t="shared" si="1"/>
        <v>365</v>
      </c>
      <c r="L8" s="85"/>
      <c r="M8" s="85">
        <v>65</v>
      </c>
      <c r="N8" s="85"/>
      <c r="O8" s="85"/>
      <c r="P8" s="85"/>
      <c r="Q8" s="85"/>
      <c r="R8" s="85"/>
      <c r="S8" s="85"/>
      <c r="T8" s="85">
        <v>300</v>
      </c>
      <c r="U8" s="85"/>
      <c r="V8" s="85"/>
      <c r="W8" s="85"/>
      <c r="X8" s="85">
        <v>530</v>
      </c>
      <c r="Y8" s="85"/>
      <c r="Z8" s="107">
        <v>44795</v>
      </c>
      <c r="AA8" s="75" t="s">
        <v>41</v>
      </c>
      <c r="AB8" s="108">
        <v>365</v>
      </c>
      <c r="AC8" s="109">
        <v>282</v>
      </c>
      <c r="AD8" s="110">
        <v>282</v>
      </c>
      <c r="AE8" s="105"/>
    </row>
    <row r="9" spans="1:31" s="1" customFormat="1" ht="37.5" customHeight="1">
      <c r="A9" s="31">
        <v>1</v>
      </c>
      <c r="B9" s="32" t="s">
        <v>60</v>
      </c>
      <c r="C9" s="33" t="s">
        <v>37</v>
      </c>
      <c r="D9" s="33" t="s">
        <v>61</v>
      </c>
      <c r="E9" s="33" t="s">
        <v>62</v>
      </c>
      <c r="F9" s="34" t="s">
        <v>63</v>
      </c>
      <c r="G9" s="35">
        <v>13896838009</v>
      </c>
      <c r="H9" s="36">
        <f t="shared" si="0"/>
        <v>136.05</v>
      </c>
      <c r="I9" s="79"/>
      <c r="J9" s="79">
        <v>136.05</v>
      </c>
      <c r="K9" s="36">
        <f t="shared" si="1"/>
        <v>136.05</v>
      </c>
      <c r="L9" s="79"/>
      <c r="M9" s="79">
        <v>136.05</v>
      </c>
      <c r="N9" s="79"/>
      <c r="O9" s="79"/>
      <c r="P9" s="79"/>
      <c r="Q9" s="79"/>
      <c r="R9" s="79"/>
      <c r="S9" s="79"/>
      <c r="T9" s="79"/>
      <c r="U9" s="79"/>
      <c r="V9" s="79"/>
      <c r="W9" s="79"/>
      <c r="X9" s="79">
        <v>530</v>
      </c>
      <c r="Y9" s="79"/>
      <c r="Z9" s="101">
        <v>44795</v>
      </c>
      <c r="AA9" s="76" t="s">
        <v>41</v>
      </c>
      <c r="AB9" s="102">
        <v>136.05</v>
      </c>
      <c r="AC9" s="111" t="s">
        <v>224</v>
      </c>
      <c r="AD9" s="104">
        <v>139.703</v>
      </c>
      <c r="AE9" s="105"/>
    </row>
    <row r="10" spans="1:31" s="1" customFormat="1" ht="37.5" customHeight="1">
      <c r="A10" s="31">
        <v>1</v>
      </c>
      <c r="B10" s="32" t="s">
        <v>60</v>
      </c>
      <c r="C10" s="33" t="s">
        <v>37</v>
      </c>
      <c r="D10" s="33" t="s">
        <v>65</v>
      </c>
      <c r="E10" s="33" t="s">
        <v>66</v>
      </c>
      <c r="F10" s="34" t="s">
        <v>67</v>
      </c>
      <c r="G10" s="35">
        <v>13310297128</v>
      </c>
      <c r="H10" s="36">
        <f aca="true" t="shared" si="2" ref="H10:H11">SUM(I10:J10)</f>
        <v>57.6</v>
      </c>
      <c r="I10" s="79"/>
      <c r="J10" s="79">
        <v>57.6</v>
      </c>
      <c r="K10" s="36">
        <f aca="true" t="shared" si="3" ref="K10:K11">SUM(L10:W10)</f>
        <v>57.6</v>
      </c>
      <c r="L10" s="79">
        <v>13</v>
      </c>
      <c r="M10" s="79">
        <v>44.6</v>
      </c>
      <c r="N10" s="79"/>
      <c r="O10" s="79"/>
      <c r="P10" s="79"/>
      <c r="Q10" s="79"/>
      <c r="R10" s="79"/>
      <c r="S10" s="79"/>
      <c r="T10" s="79"/>
      <c r="U10" s="79"/>
      <c r="V10" s="79"/>
      <c r="W10" s="79"/>
      <c r="X10" s="79">
        <v>530</v>
      </c>
      <c r="Y10" s="79"/>
      <c r="Z10" s="101">
        <v>44795</v>
      </c>
      <c r="AA10" s="76" t="s">
        <v>41</v>
      </c>
      <c r="AB10" s="102">
        <v>57.6</v>
      </c>
      <c r="AC10" s="111" t="s">
        <v>224</v>
      </c>
      <c r="AD10" s="104">
        <v>57.781</v>
      </c>
      <c r="AE10" s="105"/>
    </row>
    <row r="11" spans="1:32" s="2" customFormat="1" ht="72">
      <c r="A11" s="31">
        <v>1</v>
      </c>
      <c r="B11" s="44" t="s">
        <v>60</v>
      </c>
      <c r="C11" s="33" t="s">
        <v>37</v>
      </c>
      <c r="D11" s="45" t="s">
        <v>68</v>
      </c>
      <c r="E11" s="45" t="s">
        <v>69</v>
      </c>
      <c r="F11" s="378" t="s">
        <v>70</v>
      </c>
      <c r="G11" s="47">
        <v>13452212683</v>
      </c>
      <c r="H11" s="48">
        <f t="shared" si="2"/>
        <v>270</v>
      </c>
      <c r="I11" s="84"/>
      <c r="J11" s="84">
        <v>270</v>
      </c>
      <c r="K11" s="48">
        <f t="shared" si="3"/>
        <v>270</v>
      </c>
      <c r="L11" s="84"/>
      <c r="M11" s="84">
        <v>270</v>
      </c>
      <c r="N11" s="84"/>
      <c r="O11" s="84"/>
      <c r="P11" s="84"/>
      <c r="Q11" s="84"/>
      <c r="R11" s="84"/>
      <c r="S11" s="84"/>
      <c r="T11" s="84"/>
      <c r="U11" s="84"/>
      <c r="V11" s="84"/>
      <c r="W11" s="84"/>
      <c r="X11" s="84">
        <v>530</v>
      </c>
      <c r="Y11" s="84"/>
      <c r="Z11" s="112">
        <v>44795</v>
      </c>
      <c r="AA11" s="113" t="s">
        <v>41</v>
      </c>
      <c r="AB11" s="114">
        <v>270</v>
      </c>
      <c r="AC11" s="115" t="s">
        <v>224</v>
      </c>
      <c r="AD11" s="116">
        <v>262.903</v>
      </c>
      <c r="AE11" s="106" t="s">
        <v>671</v>
      </c>
      <c r="AF11" s="106" t="s">
        <v>672</v>
      </c>
    </row>
    <row r="12" spans="1:31" s="1" customFormat="1" ht="37.5" customHeight="1">
      <c r="A12" s="31">
        <v>2</v>
      </c>
      <c r="B12" s="38" t="s">
        <v>36</v>
      </c>
      <c r="C12" s="39" t="s">
        <v>37</v>
      </c>
      <c r="D12" s="40" t="s">
        <v>49</v>
      </c>
      <c r="E12" s="40" t="s">
        <v>673</v>
      </c>
      <c r="F12" s="379" t="s">
        <v>51</v>
      </c>
      <c r="G12" s="42">
        <v>15923789988</v>
      </c>
      <c r="H12" s="43">
        <f t="shared" si="0"/>
        <v>350</v>
      </c>
      <c r="I12" s="85"/>
      <c r="J12" s="85">
        <v>350</v>
      </c>
      <c r="K12" s="43">
        <f t="shared" si="1"/>
        <v>350</v>
      </c>
      <c r="L12" s="85"/>
      <c r="M12" s="85">
        <v>160</v>
      </c>
      <c r="N12" s="85"/>
      <c r="O12" s="85"/>
      <c r="P12" s="85"/>
      <c r="Q12" s="85">
        <v>190</v>
      </c>
      <c r="R12" s="85"/>
      <c r="S12" s="85"/>
      <c r="T12" s="85"/>
      <c r="U12" s="85"/>
      <c r="V12" s="85"/>
      <c r="W12" s="85"/>
      <c r="X12" s="85">
        <v>530</v>
      </c>
      <c r="Y12" s="85"/>
      <c r="Z12" s="107">
        <v>44795</v>
      </c>
      <c r="AA12" s="75" t="s">
        <v>41</v>
      </c>
      <c r="AB12" s="108">
        <v>350</v>
      </c>
      <c r="AC12" s="109">
        <v>303</v>
      </c>
      <c r="AD12" s="110">
        <v>326.933</v>
      </c>
      <c r="AE12" s="105"/>
    </row>
    <row r="13" spans="1:31" s="1" customFormat="1" ht="37.5" customHeight="1">
      <c r="A13" s="31">
        <v>2</v>
      </c>
      <c r="B13" s="32" t="s">
        <v>36</v>
      </c>
      <c r="C13" s="33" t="s">
        <v>37</v>
      </c>
      <c r="D13" s="33" t="s">
        <v>52</v>
      </c>
      <c r="E13" s="33" t="s">
        <v>53</v>
      </c>
      <c r="F13" s="377" t="s">
        <v>54</v>
      </c>
      <c r="G13" s="35">
        <v>13896816387</v>
      </c>
      <c r="H13" s="36">
        <f t="shared" si="0"/>
        <v>150</v>
      </c>
      <c r="I13" s="79"/>
      <c r="J13" s="79">
        <v>150</v>
      </c>
      <c r="K13" s="36">
        <f t="shared" si="1"/>
        <v>150</v>
      </c>
      <c r="L13" s="79"/>
      <c r="M13" s="79"/>
      <c r="N13" s="79"/>
      <c r="O13" s="79"/>
      <c r="P13" s="79"/>
      <c r="Q13" s="79"/>
      <c r="R13" s="79"/>
      <c r="S13" s="79"/>
      <c r="T13" s="79">
        <v>150</v>
      </c>
      <c r="U13" s="79"/>
      <c r="V13" s="79"/>
      <c r="W13" s="79"/>
      <c r="X13" s="79">
        <v>530</v>
      </c>
      <c r="Y13" s="79"/>
      <c r="Z13" s="101">
        <v>44795</v>
      </c>
      <c r="AA13" s="76" t="s">
        <v>41</v>
      </c>
      <c r="AB13" s="108">
        <v>150</v>
      </c>
      <c r="AC13" s="109">
        <v>141</v>
      </c>
      <c r="AD13" s="104">
        <v>145.74</v>
      </c>
      <c r="AE13" s="105"/>
    </row>
    <row r="14" spans="1:31" s="1" customFormat="1" ht="37.5" customHeight="1">
      <c r="A14" s="31">
        <v>2</v>
      </c>
      <c r="B14" s="38" t="s">
        <v>36</v>
      </c>
      <c r="C14" s="39" t="s">
        <v>37</v>
      </c>
      <c r="D14" s="40" t="s">
        <v>55</v>
      </c>
      <c r="E14" s="40" t="s">
        <v>56</v>
      </c>
      <c r="F14" s="379" t="s">
        <v>57</v>
      </c>
      <c r="G14" s="42">
        <v>18340468888</v>
      </c>
      <c r="H14" s="43">
        <f t="shared" si="0"/>
        <v>150</v>
      </c>
      <c r="I14" s="85"/>
      <c r="J14" s="85">
        <v>150</v>
      </c>
      <c r="K14" s="43">
        <f t="shared" si="1"/>
        <v>150</v>
      </c>
      <c r="L14" s="85"/>
      <c r="M14" s="85">
        <v>150</v>
      </c>
      <c r="N14" s="85"/>
      <c r="O14" s="85"/>
      <c r="P14" s="85"/>
      <c r="Q14" s="85"/>
      <c r="R14" s="85"/>
      <c r="S14" s="85"/>
      <c r="T14" s="85"/>
      <c r="U14" s="85"/>
      <c r="V14" s="85"/>
      <c r="W14" s="85"/>
      <c r="X14" s="85">
        <v>300</v>
      </c>
      <c r="Y14" s="85"/>
      <c r="Z14" s="107">
        <v>44795</v>
      </c>
      <c r="AA14" s="75" t="s">
        <v>58</v>
      </c>
      <c r="AB14" s="108">
        <v>150</v>
      </c>
      <c r="AC14" s="109">
        <v>71</v>
      </c>
      <c r="AD14" s="110">
        <v>87.385</v>
      </c>
      <c r="AE14" s="105"/>
    </row>
    <row r="15" spans="1:31" s="3" customFormat="1" ht="27" customHeight="1">
      <c r="A15" s="50">
        <v>3</v>
      </c>
      <c r="B15" s="51" t="s">
        <v>72</v>
      </c>
      <c r="C15" s="33" t="s">
        <v>37</v>
      </c>
      <c r="D15" s="52" t="s">
        <v>73</v>
      </c>
      <c r="E15" s="52" t="s">
        <v>74</v>
      </c>
      <c r="F15" s="53" t="s">
        <v>75</v>
      </c>
      <c r="G15" s="54" t="s">
        <v>76</v>
      </c>
      <c r="H15" s="55">
        <f t="shared" si="0"/>
        <v>180</v>
      </c>
      <c r="I15" s="86"/>
      <c r="J15" s="86">
        <v>180</v>
      </c>
      <c r="K15" s="55">
        <f t="shared" si="1"/>
        <v>180</v>
      </c>
      <c r="L15" s="86"/>
      <c r="M15" s="86">
        <v>180</v>
      </c>
      <c r="N15" s="86"/>
      <c r="O15" s="86"/>
      <c r="P15" s="86"/>
      <c r="Q15" s="86"/>
      <c r="R15" s="86"/>
      <c r="S15" s="86"/>
      <c r="T15" s="86"/>
      <c r="U15" s="86"/>
      <c r="V15" s="86"/>
      <c r="W15" s="86"/>
      <c r="X15" s="86">
        <v>300</v>
      </c>
      <c r="Y15" s="86">
        <v>54000</v>
      </c>
      <c r="Z15" s="117">
        <v>44796</v>
      </c>
      <c r="AA15" s="118" t="s">
        <v>58</v>
      </c>
      <c r="AB15" s="108">
        <v>180</v>
      </c>
      <c r="AC15" s="109">
        <v>180</v>
      </c>
      <c r="AD15" s="119">
        <v>171.52</v>
      </c>
      <c r="AE15" s="120"/>
    </row>
    <row r="16" spans="1:31" s="2" customFormat="1" ht="27" customHeight="1">
      <c r="A16" s="56">
        <v>4</v>
      </c>
      <c r="B16" s="57" t="s">
        <v>78</v>
      </c>
      <c r="C16" s="39" t="s">
        <v>37</v>
      </c>
      <c r="D16" s="58" t="s">
        <v>79</v>
      </c>
      <c r="E16" s="58" t="s">
        <v>80</v>
      </c>
      <c r="F16" s="41" t="s">
        <v>81</v>
      </c>
      <c r="G16" s="42" t="s">
        <v>82</v>
      </c>
      <c r="H16" s="43">
        <f t="shared" si="0"/>
        <v>109.478</v>
      </c>
      <c r="I16" s="85"/>
      <c r="J16" s="85">
        <v>109.478</v>
      </c>
      <c r="K16" s="43">
        <f t="shared" si="1"/>
        <v>75</v>
      </c>
      <c r="L16" s="85">
        <v>30</v>
      </c>
      <c r="M16" s="85">
        <v>25</v>
      </c>
      <c r="N16" s="85"/>
      <c r="O16" s="85"/>
      <c r="P16" s="85"/>
      <c r="Q16" s="85">
        <v>20</v>
      </c>
      <c r="R16" s="85"/>
      <c r="S16" s="85"/>
      <c r="T16" s="85"/>
      <c r="U16" s="85"/>
      <c r="V16" s="85"/>
      <c r="W16" s="85"/>
      <c r="X16" s="85">
        <v>530</v>
      </c>
      <c r="Y16" s="85">
        <v>17250</v>
      </c>
      <c r="Z16" s="121">
        <v>44796</v>
      </c>
      <c r="AA16" s="75" t="s">
        <v>41</v>
      </c>
      <c r="AB16" s="108">
        <v>75</v>
      </c>
      <c r="AC16" s="109">
        <v>75</v>
      </c>
      <c r="AD16" s="110">
        <v>114.583</v>
      </c>
      <c r="AE16" s="122"/>
    </row>
    <row r="17" spans="1:31" s="2" customFormat="1" ht="27" customHeight="1">
      <c r="A17" s="56">
        <v>4</v>
      </c>
      <c r="B17" s="59" t="s">
        <v>78</v>
      </c>
      <c r="C17" s="33" t="s">
        <v>37</v>
      </c>
      <c r="D17" s="60" t="s">
        <v>83</v>
      </c>
      <c r="E17" s="60" t="s">
        <v>84</v>
      </c>
      <c r="F17" s="61" t="s">
        <v>85</v>
      </c>
      <c r="G17" s="47" t="s">
        <v>86</v>
      </c>
      <c r="H17" s="48">
        <f t="shared" si="0"/>
        <v>142.92</v>
      </c>
      <c r="I17" s="84">
        <v>2.92</v>
      </c>
      <c r="J17" s="84">
        <v>140</v>
      </c>
      <c r="K17" s="48">
        <f t="shared" si="1"/>
        <v>140</v>
      </c>
      <c r="L17" s="84"/>
      <c r="M17" s="84"/>
      <c r="N17" s="84"/>
      <c r="O17" s="84">
        <v>140</v>
      </c>
      <c r="P17" s="84"/>
      <c r="Q17" s="84"/>
      <c r="R17" s="84"/>
      <c r="S17" s="84"/>
      <c r="T17" s="84"/>
      <c r="U17" s="84"/>
      <c r="V17" s="84"/>
      <c r="W17" s="84"/>
      <c r="X17" s="84">
        <v>530</v>
      </c>
      <c r="Y17" s="84">
        <v>27600</v>
      </c>
      <c r="Z17" s="123">
        <v>44796</v>
      </c>
      <c r="AA17" s="76" t="s">
        <v>41</v>
      </c>
      <c r="AB17" s="108">
        <v>140</v>
      </c>
      <c r="AC17" s="109">
        <v>126</v>
      </c>
      <c r="AD17" s="116">
        <v>149.522</v>
      </c>
      <c r="AE17" s="122"/>
    </row>
    <row r="18" spans="1:31" s="2" customFormat="1" ht="27" customHeight="1">
      <c r="A18" s="56">
        <v>4</v>
      </c>
      <c r="B18" s="59" t="s">
        <v>78</v>
      </c>
      <c r="C18" s="33" t="s">
        <v>37</v>
      </c>
      <c r="D18" s="60" t="s">
        <v>87</v>
      </c>
      <c r="E18" s="60" t="s">
        <v>88</v>
      </c>
      <c r="F18" s="61" t="s">
        <v>89</v>
      </c>
      <c r="G18" s="47" t="s">
        <v>90</v>
      </c>
      <c r="H18" s="48">
        <f t="shared" si="0"/>
        <v>54.5</v>
      </c>
      <c r="I18" s="84">
        <v>11.5</v>
      </c>
      <c r="J18" s="84">
        <v>43</v>
      </c>
      <c r="K18" s="48">
        <f t="shared" si="1"/>
        <v>54.5</v>
      </c>
      <c r="L18" s="84"/>
      <c r="M18" s="84">
        <v>38.5</v>
      </c>
      <c r="N18" s="84"/>
      <c r="O18" s="84"/>
      <c r="P18" s="84"/>
      <c r="Q18" s="84">
        <v>16</v>
      </c>
      <c r="R18" s="84"/>
      <c r="S18" s="84"/>
      <c r="T18" s="84"/>
      <c r="U18" s="84"/>
      <c r="V18" s="84"/>
      <c r="W18" s="84"/>
      <c r="X18" s="84">
        <v>530</v>
      </c>
      <c r="Y18" s="84">
        <v>11500</v>
      </c>
      <c r="Z18" s="123">
        <v>44796</v>
      </c>
      <c r="AA18" s="76" t="s">
        <v>41</v>
      </c>
      <c r="AB18" s="108">
        <v>54.5</v>
      </c>
      <c r="AC18" s="109">
        <v>50</v>
      </c>
      <c r="AD18" s="116">
        <v>54.79</v>
      </c>
      <c r="AE18" s="106" t="s">
        <v>674</v>
      </c>
    </row>
    <row r="19" spans="1:31" s="1" customFormat="1" ht="39.75" customHeight="1">
      <c r="A19" s="31">
        <v>5</v>
      </c>
      <c r="B19" s="62" t="s">
        <v>91</v>
      </c>
      <c r="C19" s="33" t="s">
        <v>37</v>
      </c>
      <c r="D19" s="63" t="s">
        <v>92</v>
      </c>
      <c r="E19" s="63" t="s">
        <v>93</v>
      </c>
      <c r="F19" s="377" t="s">
        <v>94</v>
      </c>
      <c r="G19" s="35" t="s">
        <v>95</v>
      </c>
      <c r="H19" s="36">
        <f t="shared" si="0"/>
        <v>670.17</v>
      </c>
      <c r="I19" s="79"/>
      <c r="J19" s="79">
        <v>670.17</v>
      </c>
      <c r="K19" s="36">
        <f t="shared" si="1"/>
        <v>670.17</v>
      </c>
      <c r="L19" s="79">
        <v>623.17</v>
      </c>
      <c r="M19" s="79">
        <v>22</v>
      </c>
      <c r="N19" s="79"/>
      <c r="O19" s="79"/>
      <c r="P19" s="79"/>
      <c r="Q19" s="79"/>
      <c r="R19" s="79"/>
      <c r="S19" s="79"/>
      <c r="T19" s="79">
        <v>25</v>
      </c>
      <c r="U19" s="79"/>
      <c r="V19" s="79"/>
      <c r="W19" s="79"/>
      <c r="X19" s="79">
        <v>530</v>
      </c>
      <c r="Y19" s="79">
        <v>158368.8</v>
      </c>
      <c r="Z19" s="123">
        <v>44796</v>
      </c>
      <c r="AA19" s="76" t="s">
        <v>41</v>
      </c>
      <c r="AB19" s="102">
        <v>670.17</v>
      </c>
      <c r="AC19" s="115" t="s">
        <v>675</v>
      </c>
      <c r="AD19" s="104">
        <v>716.387</v>
      </c>
      <c r="AE19" s="105"/>
    </row>
    <row r="20" spans="1:31" s="1" customFormat="1" ht="27" customHeight="1">
      <c r="A20" s="31">
        <v>5</v>
      </c>
      <c r="B20" s="62" t="s">
        <v>91</v>
      </c>
      <c r="C20" s="33" t="s">
        <v>37</v>
      </c>
      <c r="D20" s="63" t="s">
        <v>96</v>
      </c>
      <c r="E20" s="63" t="s">
        <v>97</v>
      </c>
      <c r="F20" s="34" t="s">
        <v>98</v>
      </c>
      <c r="G20" s="35" t="s">
        <v>99</v>
      </c>
      <c r="H20" s="36">
        <f t="shared" si="0"/>
        <v>209.65</v>
      </c>
      <c r="I20" s="79"/>
      <c r="J20" s="79">
        <v>209.65</v>
      </c>
      <c r="K20" s="36">
        <f t="shared" si="1"/>
        <v>209.65</v>
      </c>
      <c r="L20" s="79">
        <v>209.65</v>
      </c>
      <c r="M20" s="79"/>
      <c r="N20" s="79"/>
      <c r="O20" s="79"/>
      <c r="P20" s="79"/>
      <c r="Q20" s="79"/>
      <c r="R20" s="79"/>
      <c r="S20" s="79"/>
      <c r="T20" s="79"/>
      <c r="U20" s="79"/>
      <c r="V20" s="79"/>
      <c r="W20" s="79"/>
      <c r="X20" s="79">
        <v>530</v>
      </c>
      <c r="Y20" s="79">
        <v>48219.5</v>
      </c>
      <c r="Z20" s="123">
        <v>44796</v>
      </c>
      <c r="AA20" s="76" t="s">
        <v>41</v>
      </c>
      <c r="AB20" s="102">
        <v>209.65</v>
      </c>
      <c r="AC20" s="103">
        <v>209.65</v>
      </c>
      <c r="AD20" s="104">
        <v>225.89</v>
      </c>
      <c r="AE20" s="105"/>
    </row>
    <row r="21" spans="1:31" s="1" customFormat="1" ht="30" customHeight="1">
      <c r="A21" s="31">
        <v>5</v>
      </c>
      <c r="B21" s="62" t="s">
        <v>91</v>
      </c>
      <c r="C21" s="33" t="s">
        <v>37</v>
      </c>
      <c r="D21" s="63" t="s">
        <v>100</v>
      </c>
      <c r="E21" s="63" t="s">
        <v>101</v>
      </c>
      <c r="F21" s="34" t="s">
        <v>102</v>
      </c>
      <c r="G21" s="35" t="s">
        <v>103</v>
      </c>
      <c r="H21" s="36">
        <f t="shared" si="0"/>
        <v>621.229</v>
      </c>
      <c r="I21" s="79"/>
      <c r="J21" s="79">
        <v>621.229</v>
      </c>
      <c r="K21" s="36">
        <f t="shared" si="1"/>
        <v>621.229</v>
      </c>
      <c r="L21" s="79">
        <v>621.229</v>
      </c>
      <c r="M21" s="79"/>
      <c r="N21" s="79"/>
      <c r="O21" s="79"/>
      <c r="P21" s="79"/>
      <c r="Q21" s="79"/>
      <c r="R21" s="79"/>
      <c r="S21" s="79"/>
      <c r="T21" s="79"/>
      <c r="U21" s="79"/>
      <c r="V21" s="79"/>
      <c r="W21" s="79"/>
      <c r="X21" s="79">
        <v>530</v>
      </c>
      <c r="Y21" s="79">
        <v>142882.67</v>
      </c>
      <c r="Z21" s="123">
        <v>44796</v>
      </c>
      <c r="AA21" s="76" t="s">
        <v>41</v>
      </c>
      <c r="AB21" s="102">
        <v>621.229</v>
      </c>
      <c r="AC21" s="115" t="s">
        <v>675</v>
      </c>
      <c r="AD21" s="104">
        <v>621.273</v>
      </c>
      <c r="AE21" s="105"/>
    </row>
    <row r="22" spans="1:31" s="1" customFormat="1" ht="42" customHeight="1">
      <c r="A22" s="31">
        <v>5</v>
      </c>
      <c r="B22" s="62" t="s">
        <v>91</v>
      </c>
      <c r="C22" s="33" t="s">
        <v>37</v>
      </c>
      <c r="D22" s="63" t="s">
        <v>104</v>
      </c>
      <c r="E22" s="63" t="s">
        <v>105</v>
      </c>
      <c r="F22" s="34" t="s">
        <v>106</v>
      </c>
      <c r="G22" s="35" t="s">
        <v>107</v>
      </c>
      <c r="H22" s="36">
        <f t="shared" si="0"/>
        <v>253.75</v>
      </c>
      <c r="I22" s="79"/>
      <c r="J22" s="79">
        <v>253.75</v>
      </c>
      <c r="K22" s="36">
        <f t="shared" si="1"/>
        <v>253.75</v>
      </c>
      <c r="L22" s="79">
        <v>253.75</v>
      </c>
      <c r="M22" s="79"/>
      <c r="N22" s="79"/>
      <c r="O22" s="79"/>
      <c r="P22" s="79"/>
      <c r="Q22" s="79"/>
      <c r="R22" s="79"/>
      <c r="S22" s="79"/>
      <c r="T22" s="79"/>
      <c r="U22" s="79"/>
      <c r="V22" s="79"/>
      <c r="W22" s="79"/>
      <c r="X22" s="79">
        <v>530</v>
      </c>
      <c r="Y22" s="79">
        <v>58362.5</v>
      </c>
      <c r="Z22" s="123">
        <v>44796</v>
      </c>
      <c r="AA22" s="76" t="s">
        <v>41</v>
      </c>
      <c r="AB22" s="108">
        <v>253.75</v>
      </c>
      <c r="AC22" s="115" t="s">
        <v>675</v>
      </c>
      <c r="AD22" s="104">
        <v>258.027</v>
      </c>
      <c r="AE22" s="106" t="s">
        <v>108</v>
      </c>
    </row>
    <row r="23" spans="1:31" s="1" customFormat="1" ht="29.25" customHeight="1">
      <c r="A23" s="31">
        <v>5</v>
      </c>
      <c r="B23" s="62" t="s">
        <v>91</v>
      </c>
      <c r="C23" s="33" t="s">
        <v>37</v>
      </c>
      <c r="D23" s="63" t="s">
        <v>109</v>
      </c>
      <c r="E23" s="63" t="s">
        <v>110</v>
      </c>
      <c r="F23" s="34" t="s">
        <v>111</v>
      </c>
      <c r="G23" s="35" t="s">
        <v>112</v>
      </c>
      <c r="H23" s="36">
        <f t="shared" si="0"/>
        <v>280.2</v>
      </c>
      <c r="I23" s="79">
        <v>4.76</v>
      </c>
      <c r="J23" s="79">
        <v>275.44</v>
      </c>
      <c r="K23" s="36">
        <f t="shared" si="1"/>
        <v>280.2</v>
      </c>
      <c r="L23" s="79">
        <v>280.2</v>
      </c>
      <c r="M23" s="79"/>
      <c r="N23" s="79"/>
      <c r="O23" s="79"/>
      <c r="P23" s="79"/>
      <c r="Q23" s="79"/>
      <c r="R23" s="79"/>
      <c r="S23" s="79"/>
      <c r="T23" s="79"/>
      <c r="U23" s="79"/>
      <c r="V23" s="79"/>
      <c r="W23" s="79"/>
      <c r="X23" s="79">
        <v>530</v>
      </c>
      <c r="Y23" s="79">
        <v>64446</v>
      </c>
      <c r="Z23" s="123">
        <v>44796</v>
      </c>
      <c r="AA23" s="76" t="s">
        <v>41</v>
      </c>
      <c r="AB23" s="108">
        <v>280.2</v>
      </c>
      <c r="AC23" s="115" t="s">
        <v>675</v>
      </c>
      <c r="AD23" s="104">
        <v>282.357</v>
      </c>
      <c r="AE23" s="105"/>
    </row>
    <row r="24" spans="1:31" s="2" customFormat="1" ht="49.5" customHeight="1">
      <c r="A24" s="31">
        <v>5</v>
      </c>
      <c r="B24" s="59" t="s">
        <v>91</v>
      </c>
      <c r="C24" s="33" t="s">
        <v>37</v>
      </c>
      <c r="D24" s="60" t="s">
        <v>113</v>
      </c>
      <c r="E24" s="60" t="s">
        <v>114</v>
      </c>
      <c r="F24" s="61" t="s">
        <v>115</v>
      </c>
      <c r="G24" s="47" t="s">
        <v>116</v>
      </c>
      <c r="H24" s="48">
        <f t="shared" si="0"/>
        <v>376.65</v>
      </c>
      <c r="I24" s="84">
        <v>6.9</v>
      </c>
      <c r="J24" s="84">
        <v>369.75</v>
      </c>
      <c r="K24" s="48">
        <f t="shared" si="1"/>
        <v>376.65000000000003</v>
      </c>
      <c r="L24" s="84">
        <v>374.55</v>
      </c>
      <c r="M24" s="87">
        <v>2.1</v>
      </c>
      <c r="N24" s="84"/>
      <c r="O24" s="84"/>
      <c r="P24" s="84"/>
      <c r="Q24" s="84"/>
      <c r="R24" s="84"/>
      <c r="S24" s="84"/>
      <c r="T24" s="84"/>
      <c r="U24" s="84"/>
      <c r="V24" s="84"/>
      <c r="W24" s="84"/>
      <c r="X24" s="84">
        <v>530</v>
      </c>
      <c r="Y24" s="84">
        <v>86629.5</v>
      </c>
      <c r="Z24" s="123">
        <v>44796</v>
      </c>
      <c r="AA24" s="76" t="s">
        <v>41</v>
      </c>
      <c r="AB24" s="108">
        <v>376.65</v>
      </c>
      <c r="AC24" s="115" t="s">
        <v>675</v>
      </c>
      <c r="AD24" s="116">
        <v>393.452</v>
      </c>
      <c r="AE24" s="106" t="s">
        <v>117</v>
      </c>
    </row>
    <row r="25" spans="1:31" s="1" customFormat="1" ht="32.25" customHeight="1">
      <c r="A25" s="31">
        <v>5</v>
      </c>
      <c r="B25" s="62" t="s">
        <v>91</v>
      </c>
      <c r="C25" s="33" t="s">
        <v>37</v>
      </c>
      <c r="D25" s="63" t="s">
        <v>118</v>
      </c>
      <c r="E25" s="63" t="s">
        <v>119</v>
      </c>
      <c r="F25" s="34" t="s">
        <v>120</v>
      </c>
      <c r="G25" s="35" t="s">
        <v>121</v>
      </c>
      <c r="H25" s="36">
        <f t="shared" si="0"/>
        <v>321.87</v>
      </c>
      <c r="I25" s="79"/>
      <c r="J25" s="79">
        <v>321.87</v>
      </c>
      <c r="K25" s="36">
        <f t="shared" si="1"/>
        <v>321.87</v>
      </c>
      <c r="L25" s="79">
        <v>321.87</v>
      </c>
      <c r="M25" s="79"/>
      <c r="N25" s="79"/>
      <c r="O25" s="79"/>
      <c r="P25" s="79"/>
      <c r="Q25" s="79"/>
      <c r="R25" s="79"/>
      <c r="S25" s="79"/>
      <c r="T25" s="79"/>
      <c r="U25" s="79"/>
      <c r="V25" s="79"/>
      <c r="W25" s="79"/>
      <c r="X25" s="79">
        <v>530</v>
      </c>
      <c r="Y25" s="79">
        <v>74030.1</v>
      </c>
      <c r="Z25" s="123">
        <v>44796</v>
      </c>
      <c r="AA25" s="76" t="s">
        <v>41</v>
      </c>
      <c r="AB25" s="108">
        <v>321.87</v>
      </c>
      <c r="AC25" s="115" t="s">
        <v>675</v>
      </c>
      <c r="AD25" s="104">
        <v>322.396</v>
      </c>
      <c r="AE25" s="105"/>
    </row>
    <row r="26" spans="1:31" s="2" customFormat="1" ht="39.75" customHeight="1">
      <c r="A26" s="31">
        <v>5</v>
      </c>
      <c r="B26" s="59" t="s">
        <v>91</v>
      </c>
      <c r="C26" s="33" t="s">
        <v>37</v>
      </c>
      <c r="D26" s="60" t="s">
        <v>122</v>
      </c>
      <c r="E26" s="60" t="s">
        <v>123</v>
      </c>
      <c r="F26" s="378" t="s">
        <v>124</v>
      </c>
      <c r="G26" s="47">
        <v>18723940346</v>
      </c>
      <c r="H26" s="48">
        <f t="shared" si="0"/>
        <v>559.54</v>
      </c>
      <c r="I26" s="84">
        <v>6.14</v>
      </c>
      <c r="J26" s="84">
        <v>553.4</v>
      </c>
      <c r="K26" s="48">
        <f t="shared" si="1"/>
        <v>553.4</v>
      </c>
      <c r="L26" s="84">
        <v>553.4</v>
      </c>
      <c r="M26" s="84"/>
      <c r="N26" s="84"/>
      <c r="O26" s="84"/>
      <c r="P26" s="84"/>
      <c r="Q26" s="84"/>
      <c r="R26" s="84"/>
      <c r="S26" s="84"/>
      <c r="T26" s="84"/>
      <c r="U26" s="84"/>
      <c r="V26" s="84"/>
      <c r="W26" s="84"/>
      <c r="X26" s="84">
        <v>530</v>
      </c>
      <c r="Y26" s="84">
        <v>127282</v>
      </c>
      <c r="Z26" s="123">
        <v>44796</v>
      </c>
      <c r="AA26" s="76" t="s">
        <v>41</v>
      </c>
      <c r="AB26" s="108">
        <v>553.4</v>
      </c>
      <c r="AC26" s="115" t="s">
        <v>675</v>
      </c>
      <c r="AD26" s="116">
        <v>557.179</v>
      </c>
      <c r="AE26" s="122"/>
    </row>
    <row r="27" spans="1:31" s="1" customFormat="1" ht="27" customHeight="1">
      <c r="A27" s="31">
        <v>5</v>
      </c>
      <c r="B27" s="62" t="s">
        <v>91</v>
      </c>
      <c r="C27" s="33" t="s">
        <v>37</v>
      </c>
      <c r="D27" s="63" t="s">
        <v>125</v>
      </c>
      <c r="E27" s="63" t="s">
        <v>126</v>
      </c>
      <c r="F27" s="34" t="s">
        <v>127</v>
      </c>
      <c r="G27" s="35" t="s">
        <v>128</v>
      </c>
      <c r="H27" s="36">
        <f t="shared" si="0"/>
        <v>70.38</v>
      </c>
      <c r="I27" s="79"/>
      <c r="J27" s="79">
        <v>70.38</v>
      </c>
      <c r="K27" s="36">
        <f t="shared" si="1"/>
        <v>70.38</v>
      </c>
      <c r="L27" s="79">
        <v>70.38</v>
      </c>
      <c r="M27" s="79"/>
      <c r="N27" s="79"/>
      <c r="O27" s="79"/>
      <c r="P27" s="79"/>
      <c r="Q27" s="79"/>
      <c r="R27" s="79"/>
      <c r="S27" s="79"/>
      <c r="T27" s="79"/>
      <c r="U27" s="79"/>
      <c r="V27" s="79"/>
      <c r="W27" s="79"/>
      <c r="X27" s="79">
        <v>530</v>
      </c>
      <c r="Y27" s="79">
        <v>16187.4</v>
      </c>
      <c r="Z27" s="123">
        <v>44796</v>
      </c>
      <c r="AA27" s="76" t="s">
        <v>41</v>
      </c>
      <c r="AB27" s="108">
        <v>70.38</v>
      </c>
      <c r="AC27" s="115" t="s">
        <v>675</v>
      </c>
      <c r="AD27" s="104">
        <v>74.435</v>
      </c>
      <c r="AE27" s="105"/>
    </row>
    <row r="28" spans="1:31" s="2" customFormat="1" ht="27" customHeight="1">
      <c r="A28" s="31">
        <v>5</v>
      </c>
      <c r="B28" s="59" t="s">
        <v>91</v>
      </c>
      <c r="C28" s="33" t="s">
        <v>37</v>
      </c>
      <c r="D28" s="60" t="s">
        <v>130</v>
      </c>
      <c r="E28" s="60" t="s">
        <v>131</v>
      </c>
      <c r="F28" s="378" t="s">
        <v>132</v>
      </c>
      <c r="G28" s="47">
        <v>13896860390</v>
      </c>
      <c r="H28" s="48">
        <f t="shared" si="0"/>
        <v>582.23</v>
      </c>
      <c r="I28" s="84">
        <v>3.2</v>
      </c>
      <c r="J28" s="84">
        <v>579.03</v>
      </c>
      <c r="K28" s="48">
        <f t="shared" si="1"/>
        <v>579.03</v>
      </c>
      <c r="L28" s="84">
        <v>579.03</v>
      </c>
      <c r="M28" s="84"/>
      <c r="N28" s="84"/>
      <c r="O28" s="84"/>
      <c r="P28" s="84"/>
      <c r="Q28" s="84"/>
      <c r="R28" s="84"/>
      <c r="S28" s="84"/>
      <c r="T28" s="84"/>
      <c r="U28" s="84"/>
      <c r="V28" s="84"/>
      <c r="W28" s="84"/>
      <c r="X28" s="84">
        <v>530</v>
      </c>
      <c r="Y28" s="84">
        <v>133176.9</v>
      </c>
      <c r="Z28" s="123">
        <v>44796</v>
      </c>
      <c r="AA28" s="76" t="s">
        <v>41</v>
      </c>
      <c r="AB28" s="108">
        <v>579.03</v>
      </c>
      <c r="AC28" s="115" t="s">
        <v>675</v>
      </c>
      <c r="AD28" s="116">
        <v>611.146</v>
      </c>
      <c r="AE28" s="122"/>
    </row>
    <row r="29" spans="1:31" s="1" customFormat="1" ht="27" customHeight="1">
      <c r="A29" s="31">
        <v>5</v>
      </c>
      <c r="B29" s="62" t="s">
        <v>91</v>
      </c>
      <c r="C29" s="33" t="s">
        <v>37</v>
      </c>
      <c r="D29" s="63" t="s">
        <v>133</v>
      </c>
      <c r="E29" s="63" t="s">
        <v>134</v>
      </c>
      <c r="F29" s="34" t="s">
        <v>135</v>
      </c>
      <c r="G29" s="35" t="s">
        <v>136</v>
      </c>
      <c r="H29" s="36">
        <f t="shared" si="0"/>
        <v>240.2</v>
      </c>
      <c r="I29" s="79"/>
      <c r="J29" s="79">
        <v>240.2</v>
      </c>
      <c r="K29" s="36">
        <f t="shared" si="1"/>
        <v>240.2</v>
      </c>
      <c r="L29" s="79">
        <v>240.2</v>
      </c>
      <c r="M29" s="79"/>
      <c r="N29" s="79"/>
      <c r="O29" s="79"/>
      <c r="P29" s="79"/>
      <c r="Q29" s="79"/>
      <c r="R29" s="79"/>
      <c r="S29" s="79"/>
      <c r="T29" s="79"/>
      <c r="U29" s="79"/>
      <c r="V29" s="79"/>
      <c r="W29" s="79"/>
      <c r="X29" s="79">
        <v>530</v>
      </c>
      <c r="Y29" s="79">
        <v>61364</v>
      </c>
      <c r="Z29" s="123">
        <v>44796</v>
      </c>
      <c r="AA29" s="76" t="s">
        <v>41</v>
      </c>
      <c r="AB29" s="108">
        <v>240.2</v>
      </c>
      <c r="AC29" s="115" t="s">
        <v>675</v>
      </c>
      <c r="AD29" s="104">
        <v>263.995</v>
      </c>
      <c r="AE29" s="105"/>
    </row>
    <row r="30" spans="1:31" s="4" customFormat="1" ht="27" customHeight="1">
      <c r="A30" s="64">
        <v>6</v>
      </c>
      <c r="B30" s="59" t="s">
        <v>137</v>
      </c>
      <c r="C30" s="33" t="s">
        <v>37</v>
      </c>
      <c r="D30" s="60" t="s">
        <v>138</v>
      </c>
      <c r="E30" s="60" t="s">
        <v>139</v>
      </c>
      <c r="F30" s="65" t="s">
        <v>140</v>
      </c>
      <c r="G30" s="47">
        <v>18996985168</v>
      </c>
      <c r="H30" s="48">
        <f t="shared" si="0"/>
        <v>200</v>
      </c>
      <c r="I30" s="84"/>
      <c r="J30" s="84">
        <v>200</v>
      </c>
      <c r="K30" s="48">
        <f t="shared" si="1"/>
        <v>200</v>
      </c>
      <c r="L30" s="84"/>
      <c r="M30" s="84">
        <v>200</v>
      </c>
      <c r="N30" s="84"/>
      <c r="O30" s="84"/>
      <c r="P30" s="84"/>
      <c r="Q30" s="84"/>
      <c r="R30" s="84"/>
      <c r="S30" s="84"/>
      <c r="T30" s="84"/>
      <c r="U30" s="84"/>
      <c r="V30" s="84"/>
      <c r="W30" s="84"/>
      <c r="X30" s="84">
        <v>300</v>
      </c>
      <c r="Y30" s="84">
        <v>36000</v>
      </c>
      <c r="Z30" s="101">
        <v>44797</v>
      </c>
      <c r="AA30" s="64" t="s">
        <v>58</v>
      </c>
      <c r="AB30" s="110">
        <v>200</v>
      </c>
      <c r="AC30" s="109">
        <v>120</v>
      </c>
      <c r="AD30" s="116">
        <v>214.143</v>
      </c>
      <c r="AE30" s="84"/>
    </row>
    <row r="31" spans="1:31" s="5" customFormat="1" ht="27" customHeight="1">
      <c r="A31" s="64">
        <v>6</v>
      </c>
      <c r="B31" s="62" t="s">
        <v>137</v>
      </c>
      <c r="C31" s="33" t="s">
        <v>37</v>
      </c>
      <c r="D31" s="63" t="s">
        <v>142</v>
      </c>
      <c r="E31" s="63" t="s">
        <v>139</v>
      </c>
      <c r="F31" s="66" t="s">
        <v>143</v>
      </c>
      <c r="G31" s="35">
        <v>15025756588</v>
      </c>
      <c r="H31" s="36">
        <f t="shared" si="0"/>
        <v>50</v>
      </c>
      <c r="I31" s="79"/>
      <c r="J31" s="79">
        <v>50</v>
      </c>
      <c r="K31" s="36">
        <f t="shared" si="1"/>
        <v>50</v>
      </c>
      <c r="L31" s="79"/>
      <c r="M31" s="79">
        <v>10</v>
      </c>
      <c r="N31" s="79"/>
      <c r="O31" s="79"/>
      <c r="P31" s="79"/>
      <c r="Q31" s="79">
        <v>40</v>
      </c>
      <c r="R31" s="79"/>
      <c r="S31" s="79"/>
      <c r="T31" s="79"/>
      <c r="U31" s="79"/>
      <c r="V31" s="79"/>
      <c r="W31" s="79"/>
      <c r="X31" s="79">
        <v>300</v>
      </c>
      <c r="Y31" s="79">
        <v>15000</v>
      </c>
      <c r="Z31" s="101">
        <v>44797</v>
      </c>
      <c r="AA31" s="64" t="s">
        <v>58</v>
      </c>
      <c r="AB31" s="110">
        <v>50</v>
      </c>
      <c r="AC31" s="109">
        <v>50</v>
      </c>
      <c r="AD31" s="104">
        <v>63.926</v>
      </c>
      <c r="AE31" s="79"/>
    </row>
    <row r="32" spans="1:31" s="4" customFormat="1" ht="27" customHeight="1">
      <c r="A32" s="64">
        <v>6</v>
      </c>
      <c r="B32" s="59" t="s">
        <v>137</v>
      </c>
      <c r="C32" s="33" t="s">
        <v>37</v>
      </c>
      <c r="D32" s="60" t="s">
        <v>145</v>
      </c>
      <c r="E32" s="60" t="s">
        <v>146</v>
      </c>
      <c r="F32" s="65" t="s">
        <v>147</v>
      </c>
      <c r="G32" s="47">
        <v>13452202317</v>
      </c>
      <c r="H32" s="48">
        <f t="shared" si="0"/>
        <v>141.88000000000002</v>
      </c>
      <c r="I32" s="84">
        <v>3.58</v>
      </c>
      <c r="J32" s="84">
        <v>138.3</v>
      </c>
      <c r="K32" s="48">
        <f t="shared" si="1"/>
        <v>141.88</v>
      </c>
      <c r="L32" s="84"/>
      <c r="M32" s="84">
        <v>141.88</v>
      </c>
      <c r="N32" s="84"/>
      <c r="O32" s="84"/>
      <c r="P32" s="84"/>
      <c r="Q32" s="84"/>
      <c r="R32" s="84"/>
      <c r="S32" s="84"/>
      <c r="T32" s="84"/>
      <c r="U32" s="84"/>
      <c r="V32" s="84"/>
      <c r="W32" s="84"/>
      <c r="X32" s="84">
        <v>530</v>
      </c>
      <c r="Y32" s="84">
        <v>63600</v>
      </c>
      <c r="Z32" s="101">
        <v>44797</v>
      </c>
      <c r="AA32" s="64" t="s">
        <v>41</v>
      </c>
      <c r="AB32" s="110">
        <v>141.88</v>
      </c>
      <c r="AC32" s="109">
        <v>120</v>
      </c>
      <c r="AD32" s="116">
        <v>149.822</v>
      </c>
      <c r="AE32" s="84"/>
    </row>
    <row r="33" spans="1:31" s="4" customFormat="1" ht="27" customHeight="1">
      <c r="A33" s="64">
        <v>6</v>
      </c>
      <c r="B33" s="59" t="s">
        <v>137</v>
      </c>
      <c r="C33" s="33" t="s">
        <v>37</v>
      </c>
      <c r="D33" s="60" t="s">
        <v>148</v>
      </c>
      <c r="E33" s="60" t="s">
        <v>146</v>
      </c>
      <c r="F33" s="65" t="s">
        <v>149</v>
      </c>
      <c r="G33" s="47">
        <v>13648252637</v>
      </c>
      <c r="H33" s="48">
        <f t="shared" si="0"/>
        <v>130</v>
      </c>
      <c r="I33" s="84"/>
      <c r="J33" s="84">
        <v>130</v>
      </c>
      <c r="K33" s="48">
        <f t="shared" si="1"/>
        <v>130</v>
      </c>
      <c r="L33" s="84"/>
      <c r="M33" s="84">
        <v>130</v>
      </c>
      <c r="N33" s="84"/>
      <c r="O33" s="84"/>
      <c r="P33" s="84"/>
      <c r="Q33" s="84"/>
      <c r="R33" s="84"/>
      <c r="S33" s="84"/>
      <c r="T33" s="84"/>
      <c r="U33" s="84"/>
      <c r="V33" s="84"/>
      <c r="W33" s="84"/>
      <c r="X33" s="84">
        <v>530</v>
      </c>
      <c r="Y33" s="84">
        <v>58300</v>
      </c>
      <c r="Z33" s="101">
        <v>44797</v>
      </c>
      <c r="AA33" s="64" t="s">
        <v>41</v>
      </c>
      <c r="AB33" s="110">
        <v>130</v>
      </c>
      <c r="AC33" s="109">
        <v>110</v>
      </c>
      <c r="AD33" s="116">
        <v>133.744</v>
      </c>
      <c r="AE33" s="84"/>
    </row>
    <row r="34" spans="1:31" s="4" customFormat="1" ht="27" customHeight="1">
      <c r="A34" s="64">
        <v>6</v>
      </c>
      <c r="B34" s="59" t="s">
        <v>137</v>
      </c>
      <c r="C34" s="33" t="s">
        <v>37</v>
      </c>
      <c r="D34" s="60" t="s">
        <v>150</v>
      </c>
      <c r="E34" s="60" t="s">
        <v>151</v>
      </c>
      <c r="F34" s="65" t="s">
        <v>152</v>
      </c>
      <c r="G34" s="47">
        <v>15736631993</v>
      </c>
      <c r="H34" s="48">
        <f t="shared" si="0"/>
        <v>154.5</v>
      </c>
      <c r="I34" s="84">
        <v>4.5</v>
      </c>
      <c r="J34" s="84">
        <v>150</v>
      </c>
      <c r="K34" s="48">
        <f t="shared" si="1"/>
        <v>154.5</v>
      </c>
      <c r="L34" s="84"/>
      <c r="M34" s="84">
        <v>154.5</v>
      </c>
      <c r="N34" s="84"/>
      <c r="O34" s="84"/>
      <c r="P34" s="84"/>
      <c r="Q34" s="84"/>
      <c r="R34" s="84"/>
      <c r="S34" s="84"/>
      <c r="T34" s="84"/>
      <c r="U34" s="84"/>
      <c r="V34" s="84"/>
      <c r="W34" s="84"/>
      <c r="X34" s="84">
        <v>300</v>
      </c>
      <c r="Y34" s="84">
        <v>45000</v>
      </c>
      <c r="Z34" s="101">
        <v>44797</v>
      </c>
      <c r="AA34" s="64" t="s">
        <v>58</v>
      </c>
      <c r="AB34" s="110">
        <v>154.5</v>
      </c>
      <c r="AC34" s="109">
        <v>150</v>
      </c>
      <c r="AD34" s="116">
        <v>158.192</v>
      </c>
      <c r="AE34" s="84"/>
    </row>
    <row r="35" spans="1:31" s="4" customFormat="1" ht="27" customHeight="1">
      <c r="A35" s="64">
        <v>6</v>
      </c>
      <c r="B35" s="57" t="s">
        <v>137</v>
      </c>
      <c r="C35" s="67" t="s">
        <v>154</v>
      </c>
      <c r="D35" s="58" t="s">
        <v>155</v>
      </c>
      <c r="E35" s="58" t="s">
        <v>156</v>
      </c>
      <c r="F35" s="380" t="s">
        <v>157</v>
      </c>
      <c r="G35" s="42">
        <v>18325180215</v>
      </c>
      <c r="H35" s="43">
        <f t="shared" si="0"/>
        <v>100.8</v>
      </c>
      <c r="I35" s="85"/>
      <c r="J35" s="85">
        <v>100.8</v>
      </c>
      <c r="K35" s="43">
        <f t="shared" si="1"/>
        <v>100.8</v>
      </c>
      <c r="L35" s="85"/>
      <c r="M35" s="85">
        <v>100.8</v>
      </c>
      <c r="N35" s="85"/>
      <c r="O35" s="85"/>
      <c r="P35" s="85"/>
      <c r="Q35" s="85"/>
      <c r="R35" s="85"/>
      <c r="S35" s="85"/>
      <c r="T35" s="85"/>
      <c r="U35" s="85"/>
      <c r="V35" s="85"/>
      <c r="W35" s="85"/>
      <c r="X35" s="85">
        <v>300</v>
      </c>
      <c r="Y35" s="85">
        <v>21000</v>
      </c>
      <c r="Z35" s="107">
        <v>44797</v>
      </c>
      <c r="AA35" s="56" t="s">
        <v>58</v>
      </c>
      <c r="AB35" s="110">
        <v>100.8</v>
      </c>
      <c r="AC35" s="109">
        <v>70</v>
      </c>
      <c r="AD35" s="110">
        <v>76.708</v>
      </c>
      <c r="AE35" s="84"/>
    </row>
    <row r="36" spans="1:31" s="4" customFormat="1" ht="27" customHeight="1">
      <c r="A36" s="64">
        <v>6</v>
      </c>
      <c r="B36" s="57" t="s">
        <v>137</v>
      </c>
      <c r="C36" s="67" t="s">
        <v>154</v>
      </c>
      <c r="D36" s="58" t="s">
        <v>158</v>
      </c>
      <c r="E36" s="58" t="s">
        <v>159</v>
      </c>
      <c r="F36" s="69" t="s">
        <v>160</v>
      </c>
      <c r="G36" s="42">
        <v>18716945355</v>
      </c>
      <c r="H36" s="43">
        <f t="shared" si="0"/>
        <v>707.6</v>
      </c>
      <c r="I36" s="85"/>
      <c r="J36" s="85">
        <v>707.6</v>
      </c>
      <c r="K36" s="43">
        <f t="shared" si="1"/>
        <v>707.5999999999999</v>
      </c>
      <c r="L36" s="85">
        <v>99.51</v>
      </c>
      <c r="M36" s="85"/>
      <c r="N36" s="85"/>
      <c r="O36" s="85"/>
      <c r="P36" s="85"/>
      <c r="Q36" s="85">
        <v>304</v>
      </c>
      <c r="R36" s="85"/>
      <c r="S36" s="85"/>
      <c r="T36" s="85">
        <v>304.09</v>
      </c>
      <c r="U36" s="85"/>
      <c r="V36" s="85"/>
      <c r="W36" s="85"/>
      <c r="X36" s="85">
        <v>530</v>
      </c>
      <c r="Y36" s="85">
        <v>312700</v>
      </c>
      <c r="Z36" s="107">
        <v>44797</v>
      </c>
      <c r="AA36" s="56" t="s">
        <v>41</v>
      </c>
      <c r="AB36" s="110">
        <v>707.6</v>
      </c>
      <c r="AC36" s="109">
        <v>590</v>
      </c>
      <c r="AD36" s="110">
        <v>699.881</v>
      </c>
      <c r="AE36" s="84"/>
    </row>
    <row r="37" spans="1:31" s="5" customFormat="1" ht="27" customHeight="1">
      <c r="A37" s="64">
        <v>6</v>
      </c>
      <c r="B37" s="62" t="s">
        <v>137</v>
      </c>
      <c r="C37" s="33" t="s">
        <v>37</v>
      </c>
      <c r="D37" s="63" t="s">
        <v>161</v>
      </c>
      <c r="E37" s="63" t="s">
        <v>151</v>
      </c>
      <c r="F37" s="66" t="s">
        <v>162</v>
      </c>
      <c r="G37" s="35">
        <v>13896832331</v>
      </c>
      <c r="H37" s="36">
        <f t="shared" si="0"/>
        <v>50</v>
      </c>
      <c r="I37" s="79"/>
      <c r="J37" s="79">
        <v>50</v>
      </c>
      <c r="K37" s="36">
        <f t="shared" si="1"/>
        <v>50</v>
      </c>
      <c r="L37" s="79"/>
      <c r="M37" s="79">
        <v>20</v>
      </c>
      <c r="N37" s="79"/>
      <c r="O37" s="79"/>
      <c r="P37" s="79"/>
      <c r="Q37" s="79">
        <v>30</v>
      </c>
      <c r="R37" s="79"/>
      <c r="S37" s="79"/>
      <c r="T37" s="79"/>
      <c r="U37" s="79"/>
      <c r="V37" s="79"/>
      <c r="W37" s="79"/>
      <c r="X37" s="79">
        <v>300</v>
      </c>
      <c r="Y37" s="79">
        <v>15000</v>
      </c>
      <c r="Z37" s="101">
        <v>44797</v>
      </c>
      <c r="AA37" s="64" t="s">
        <v>58</v>
      </c>
      <c r="AB37" s="110">
        <v>50</v>
      </c>
      <c r="AC37" s="109">
        <v>50</v>
      </c>
      <c r="AD37" s="104">
        <v>62.25</v>
      </c>
      <c r="AE37" s="79"/>
    </row>
    <row r="38" spans="1:31" s="4" customFormat="1" ht="27" customHeight="1">
      <c r="A38" s="64">
        <v>6</v>
      </c>
      <c r="B38" s="59" t="s">
        <v>137</v>
      </c>
      <c r="C38" s="33" t="s">
        <v>37</v>
      </c>
      <c r="D38" s="60" t="s">
        <v>164</v>
      </c>
      <c r="E38" s="60" t="s">
        <v>165</v>
      </c>
      <c r="F38" s="65" t="s">
        <v>166</v>
      </c>
      <c r="G38" s="47">
        <v>17783772567</v>
      </c>
      <c r="H38" s="48">
        <f t="shared" si="0"/>
        <v>320</v>
      </c>
      <c r="I38" s="84"/>
      <c r="J38" s="84">
        <v>320</v>
      </c>
      <c r="K38" s="48">
        <f t="shared" si="1"/>
        <v>280</v>
      </c>
      <c r="L38" s="84">
        <v>280</v>
      </c>
      <c r="M38" s="84"/>
      <c r="N38" s="84"/>
      <c r="O38" s="84"/>
      <c r="P38" s="84"/>
      <c r="Q38" s="84"/>
      <c r="R38" s="84"/>
      <c r="S38" s="84"/>
      <c r="T38" s="84"/>
      <c r="U38" s="84"/>
      <c r="V38" s="84"/>
      <c r="W38" s="84"/>
      <c r="X38" s="84">
        <v>530</v>
      </c>
      <c r="Y38" s="84">
        <v>90100</v>
      </c>
      <c r="Z38" s="101">
        <v>44797</v>
      </c>
      <c r="AA38" s="76" t="s">
        <v>41</v>
      </c>
      <c r="AB38" s="110">
        <v>280</v>
      </c>
      <c r="AC38" s="109">
        <v>170</v>
      </c>
      <c r="AD38" s="116">
        <v>169.016</v>
      </c>
      <c r="AE38" s="84"/>
    </row>
    <row r="39" spans="1:31" s="4" customFormat="1" ht="27" customHeight="1">
      <c r="A39" s="64">
        <v>6</v>
      </c>
      <c r="B39" s="59" t="s">
        <v>137</v>
      </c>
      <c r="C39" s="33" t="s">
        <v>37</v>
      </c>
      <c r="D39" s="60" t="s">
        <v>167</v>
      </c>
      <c r="E39" s="60" t="s">
        <v>168</v>
      </c>
      <c r="F39" s="65" t="s">
        <v>169</v>
      </c>
      <c r="G39" s="47">
        <v>13310295009</v>
      </c>
      <c r="H39" s="48">
        <f t="shared" si="0"/>
        <v>60</v>
      </c>
      <c r="I39" s="84"/>
      <c r="J39" s="84">
        <v>60</v>
      </c>
      <c r="K39" s="48">
        <f t="shared" si="1"/>
        <v>60</v>
      </c>
      <c r="L39" s="84">
        <v>60</v>
      </c>
      <c r="M39" s="84"/>
      <c r="N39" s="84"/>
      <c r="O39" s="84"/>
      <c r="P39" s="84"/>
      <c r="Q39" s="84"/>
      <c r="R39" s="84"/>
      <c r="S39" s="84"/>
      <c r="T39" s="84"/>
      <c r="U39" s="84"/>
      <c r="V39" s="84"/>
      <c r="W39" s="84"/>
      <c r="X39" s="84">
        <v>530</v>
      </c>
      <c r="Y39" s="84">
        <v>31800</v>
      </c>
      <c r="Z39" s="101">
        <v>44797</v>
      </c>
      <c r="AA39" s="76" t="s">
        <v>41</v>
      </c>
      <c r="AB39" s="110">
        <v>60</v>
      </c>
      <c r="AC39" s="109">
        <v>60</v>
      </c>
      <c r="AD39" s="116">
        <v>65.86</v>
      </c>
      <c r="AE39" s="84"/>
    </row>
    <row r="40" spans="1:31" s="5" customFormat="1" ht="27" customHeight="1">
      <c r="A40" s="31">
        <v>7</v>
      </c>
      <c r="B40" s="62" t="s">
        <v>170</v>
      </c>
      <c r="C40" s="33" t="s">
        <v>37</v>
      </c>
      <c r="D40" s="63" t="s">
        <v>171</v>
      </c>
      <c r="E40" s="63" t="s">
        <v>172</v>
      </c>
      <c r="F40" s="66" t="s">
        <v>173</v>
      </c>
      <c r="G40" s="35">
        <v>15213776897</v>
      </c>
      <c r="H40" s="36">
        <f t="shared" si="0"/>
        <v>56</v>
      </c>
      <c r="I40" s="79">
        <v>4</v>
      </c>
      <c r="J40" s="79">
        <v>52</v>
      </c>
      <c r="K40" s="36">
        <f t="shared" si="1"/>
        <v>56</v>
      </c>
      <c r="L40" s="79">
        <v>47</v>
      </c>
      <c r="M40" s="88">
        <v>5</v>
      </c>
      <c r="N40" s="79"/>
      <c r="O40" s="79"/>
      <c r="P40" s="79"/>
      <c r="Q40" s="88">
        <v>4</v>
      </c>
      <c r="R40" s="79"/>
      <c r="S40" s="79"/>
      <c r="T40" s="79"/>
      <c r="U40" s="79"/>
      <c r="V40" s="79"/>
      <c r="W40" s="79"/>
      <c r="X40" s="79">
        <v>530</v>
      </c>
      <c r="Y40" s="79"/>
      <c r="Z40" s="123">
        <v>44798</v>
      </c>
      <c r="AA40" s="76" t="s">
        <v>41</v>
      </c>
      <c r="AB40" s="110">
        <v>56</v>
      </c>
      <c r="AC40" s="109">
        <v>56</v>
      </c>
      <c r="AD40" s="104">
        <v>57.833</v>
      </c>
      <c r="AE40" s="84" t="s">
        <v>676</v>
      </c>
    </row>
    <row r="41" spans="1:31" s="5" customFormat="1" ht="27" customHeight="1">
      <c r="A41" s="31">
        <v>7</v>
      </c>
      <c r="B41" s="62" t="s">
        <v>170</v>
      </c>
      <c r="C41" s="33" t="s">
        <v>37</v>
      </c>
      <c r="D41" s="63" t="s">
        <v>175</v>
      </c>
      <c r="E41" s="63" t="s">
        <v>176</v>
      </c>
      <c r="F41" s="66" t="s">
        <v>177</v>
      </c>
      <c r="G41" s="35">
        <v>13594992969</v>
      </c>
      <c r="H41" s="36">
        <f t="shared" si="0"/>
        <v>113.78</v>
      </c>
      <c r="I41" s="79"/>
      <c r="J41" s="79">
        <v>113.78</v>
      </c>
      <c r="K41" s="36">
        <f t="shared" si="1"/>
        <v>113.78</v>
      </c>
      <c r="L41" s="79"/>
      <c r="M41" s="79">
        <v>113.78</v>
      </c>
      <c r="N41" s="79"/>
      <c r="O41" s="79"/>
      <c r="P41" s="79"/>
      <c r="Q41" s="79"/>
      <c r="R41" s="79"/>
      <c r="S41" s="79"/>
      <c r="T41" s="79"/>
      <c r="U41" s="79"/>
      <c r="V41" s="79"/>
      <c r="W41" s="79"/>
      <c r="X41" s="79">
        <v>530</v>
      </c>
      <c r="Y41" s="79"/>
      <c r="Z41" s="123">
        <v>44798</v>
      </c>
      <c r="AA41" s="76" t="s">
        <v>41</v>
      </c>
      <c r="AB41" s="110">
        <v>113.78</v>
      </c>
      <c r="AC41" s="109">
        <v>88</v>
      </c>
      <c r="AD41" s="104">
        <v>113.736</v>
      </c>
      <c r="AE41" s="79"/>
    </row>
    <row r="42" spans="1:31" s="5" customFormat="1" ht="27" customHeight="1">
      <c r="A42" s="31">
        <v>8</v>
      </c>
      <c r="B42" s="62" t="s">
        <v>178</v>
      </c>
      <c r="C42" s="33" t="s">
        <v>37</v>
      </c>
      <c r="D42" s="63" t="s">
        <v>179</v>
      </c>
      <c r="E42" s="63" t="s">
        <v>180</v>
      </c>
      <c r="F42" s="66" t="s">
        <v>181</v>
      </c>
      <c r="G42" s="35" t="s">
        <v>182</v>
      </c>
      <c r="H42" s="36">
        <f t="shared" si="0"/>
        <v>242.37</v>
      </c>
      <c r="I42" s="79">
        <v>9.91</v>
      </c>
      <c r="J42" s="79">
        <v>232.46</v>
      </c>
      <c r="K42" s="36">
        <f t="shared" si="1"/>
        <v>242.37</v>
      </c>
      <c r="L42" s="79"/>
      <c r="M42" s="79">
        <v>132.37</v>
      </c>
      <c r="N42" s="79"/>
      <c r="O42" s="79"/>
      <c r="P42" s="79"/>
      <c r="Q42" s="79">
        <v>110</v>
      </c>
      <c r="R42" s="79"/>
      <c r="S42" s="79"/>
      <c r="T42" s="79"/>
      <c r="U42" s="79"/>
      <c r="V42" s="79"/>
      <c r="W42" s="79"/>
      <c r="X42" s="79">
        <v>300</v>
      </c>
      <c r="Y42" s="79"/>
      <c r="Z42" s="123">
        <v>44798</v>
      </c>
      <c r="AA42" s="76" t="s">
        <v>58</v>
      </c>
      <c r="AB42" s="110">
        <v>242.37</v>
      </c>
      <c r="AC42" s="109">
        <v>242.37</v>
      </c>
      <c r="AD42" s="104">
        <v>238.195</v>
      </c>
      <c r="AE42" s="79"/>
    </row>
    <row r="43" spans="1:31" s="5" customFormat="1" ht="27" customHeight="1">
      <c r="A43" s="31">
        <v>8</v>
      </c>
      <c r="B43" s="62" t="s">
        <v>178</v>
      </c>
      <c r="C43" s="33" t="s">
        <v>37</v>
      </c>
      <c r="D43" s="63" t="s">
        <v>183</v>
      </c>
      <c r="E43" s="63" t="s">
        <v>184</v>
      </c>
      <c r="F43" s="66" t="s">
        <v>185</v>
      </c>
      <c r="G43" s="35" t="s">
        <v>186</v>
      </c>
      <c r="H43" s="36">
        <f t="shared" si="0"/>
        <v>51.62</v>
      </c>
      <c r="I43" s="79">
        <v>10</v>
      </c>
      <c r="J43" s="79">
        <v>41.62</v>
      </c>
      <c r="K43" s="36">
        <f t="shared" si="1"/>
        <v>51.62</v>
      </c>
      <c r="L43" s="79">
        <v>6</v>
      </c>
      <c r="M43" s="79">
        <v>35.62</v>
      </c>
      <c r="N43" s="79"/>
      <c r="O43" s="88">
        <v>5</v>
      </c>
      <c r="P43" s="79"/>
      <c r="Q43" s="88">
        <v>5</v>
      </c>
      <c r="R43" s="79"/>
      <c r="S43" s="79"/>
      <c r="T43" s="79"/>
      <c r="U43" s="79"/>
      <c r="V43" s="79"/>
      <c r="W43" s="79"/>
      <c r="X43" s="79">
        <v>530</v>
      </c>
      <c r="Y43" s="79"/>
      <c r="Z43" s="123">
        <v>44798</v>
      </c>
      <c r="AA43" s="76" t="s">
        <v>41</v>
      </c>
      <c r="AB43" s="110">
        <v>51.62</v>
      </c>
      <c r="AC43" s="109">
        <v>51.62</v>
      </c>
      <c r="AD43" s="104">
        <v>44.36</v>
      </c>
      <c r="AE43" s="84" t="s">
        <v>676</v>
      </c>
    </row>
    <row r="44" spans="1:31" s="5" customFormat="1" ht="27" customHeight="1">
      <c r="A44" s="31">
        <v>8</v>
      </c>
      <c r="B44" s="62" t="s">
        <v>178</v>
      </c>
      <c r="C44" s="33" t="s">
        <v>37</v>
      </c>
      <c r="D44" s="63" t="s">
        <v>188</v>
      </c>
      <c r="E44" s="63" t="s">
        <v>189</v>
      </c>
      <c r="F44" s="66" t="s">
        <v>190</v>
      </c>
      <c r="G44" s="35" t="s">
        <v>191</v>
      </c>
      <c r="H44" s="36">
        <f t="shared" si="0"/>
        <v>54</v>
      </c>
      <c r="I44" s="79">
        <v>5</v>
      </c>
      <c r="J44" s="79">
        <v>49</v>
      </c>
      <c r="K44" s="36">
        <f t="shared" si="1"/>
        <v>54</v>
      </c>
      <c r="L44" s="79"/>
      <c r="M44" s="79">
        <v>23</v>
      </c>
      <c r="N44" s="79"/>
      <c r="O44" s="88">
        <v>6</v>
      </c>
      <c r="P44" s="79"/>
      <c r="Q44" s="79">
        <v>25</v>
      </c>
      <c r="R44" s="79"/>
      <c r="S44" s="79"/>
      <c r="T44" s="79"/>
      <c r="U44" s="79"/>
      <c r="V44" s="79"/>
      <c r="W44" s="79"/>
      <c r="X44" s="79">
        <v>530</v>
      </c>
      <c r="Y44" s="79"/>
      <c r="Z44" s="123">
        <v>44798</v>
      </c>
      <c r="AA44" s="76" t="s">
        <v>41</v>
      </c>
      <c r="AB44" s="110">
        <v>54</v>
      </c>
      <c r="AC44" s="109">
        <v>54</v>
      </c>
      <c r="AD44" s="104">
        <v>37.75</v>
      </c>
      <c r="AE44" s="84" t="s">
        <v>676</v>
      </c>
    </row>
    <row r="45" spans="1:31" s="4" customFormat="1" ht="27" customHeight="1">
      <c r="A45" s="31">
        <v>8</v>
      </c>
      <c r="B45" s="59" t="s">
        <v>178</v>
      </c>
      <c r="C45" s="33" t="s">
        <v>37</v>
      </c>
      <c r="D45" s="60" t="s">
        <v>192</v>
      </c>
      <c r="E45" s="60" t="s">
        <v>184</v>
      </c>
      <c r="F45" s="65" t="s">
        <v>193</v>
      </c>
      <c r="G45" s="47" t="s">
        <v>194</v>
      </c>
      <c r="H45" s="48">
        <f t="shared" si="0"/>
        <v>71.4</v>
      </c>
      <c r="I45" s="84">
        <v>4</v>
      </c>
      <c r="J45" s="84">
        <v>67.4</v>
      </c>
      <c r="K45" s="48">
        <f t="shared" si="1"/>
        <v>71.4</v>
      </c>
      <c r="L45" s="84"/>
      <c r="M45" s="87">
        <v>67.4</v>
      </c>
      <c r="N45" s="84"/>
      <c r="O45" s="84"/>
      <c r="P45" s="84"/>
      <c r="Q45" s="84"/>
      <c r="R45" s="84"/>
      <c r="S45" s="84"/>
      <c r="T45" s="87">
        <v>4</v>
      </c>
      <c r="U45" s="84"/>
      <c r="V45" s="84"/>
      <c r="W45" s="84"/>
      <c r="X45" s="84">
        <v>530</v>
      </c>
      <c r="Y45" s="84"/>
      <c r="Z45" s="124">
        <v>44798</v>
      </c>
      <c r="AA45" s="113" t="s">
        <v>41</v>
      </c>
      <c r="AB45" s="110">
        <v>71.4</v>
      </c>
      <c r="AC45" s="109">
        <v>71.4</v>
      </c>
      <c r="AD45" s="119" t="s">
        <v>677</v>
      </c>
      <c r="AE45" s="60" t="s">
        <v>678</v>
      </c>
    </row>
    <row r="46" spans="1:31" s="5" customFormat="1" ht="27" customHeight="1">
      <c r="A46" s="31">
        <v>9</v>
      </c>
      <c r="B46" s="62" t="s">
        <v>196</v>
      </c>
      <c r="C46" s="33" t="s">
        <v>37</v>
      </c>
      <c r="D46" s="63" t="s">
        <v>197</v>
      </c>
      <c r="E46" s="63" t="s">
        <v>198</v>
      </c>
      <c r="F46" s="66" t="s">
        <v>199</v>
      </c>
      <c r="G46" s="35" t="s">
        <v>200</v>
      </c>
      <c r="H46" s="36">
        <f t="shared" si="0"/>
        <v>85.76</v>
      </c>
      <c r="I46" s="79">
        <v>6.73</v>
      </c>
      <c r="J46" s="79">
        <v>79.03</v>
      </c>
      <c r="K46" s="36">
        <f t="shared" si="1"/>
        <v>85.76</v>
      </c>
      <c r="L46" s="88">
        <v>1.5</v>
      </c>
      <c r="M46" s="79">
        <v>84.26</v>
      </c>
      <c r="N46" s="79"/>
      <c r="O46" s="79"/>
      <c r="P46" s="79"/>
      <c r="Q46" s="79"/>
      <c r="R46" s="79"/>
      <c r="S46" s="79"/>
      <c r="T46" s="79"/>
      <c r="U46" s="79"/>
      <c r="V46" s="79"/>
      <c r="W46" s="79"/>
      <c r="X46" s="79">
        <v>300</v>
      </c>
      <c r="Y46" s="79">
        <v>25728</v>
      </c>
      <c r="Z46" s="123">
        <v>44798</v>
      </c>
      <c r="AA46" s="76" t="s">
        <v>58</v>
      </c>
      <c r="AB46" s="110">
        <v>85.76</v>
      </c>
      <c r="AC46" s="109">
        <v>85.76</v>
      </c>
      <c r="AD46" s="104">
        <v>83.086</v>
      </c>
      <c r="AE46" s="84" t="s">
        <v>679</v>
      </c>
    </row>
    <row r="47" spans="1:31" s="4" customFormat="1" ht="27" customHeight="1">
      <c r="A47" s="31">
        <v>9</v>
      </c>
      <c r="B47" s="57" t="s">
        <v>196</v>
      </c>
      <c r="C47" s="33" t="s">
        <v>37</v>
      </c>
      <c r="D47" s="58" t="s">
        <v>202</v>
      </c>
      <c r="E47" s="58" t="s">
        <v>203</v>
      </c>
      <c r="F47" s="69" t="s">
        <v>204</v>
      </c>
      <c r="G47" s="42" t="s">
        <v>205</v>
      </c>
      <c r="H47" s="43">
        <f t="shared" si="0"/>
        <v>106</v>
      </c>
      <c r="I47" s="85">
        <v>0</v>
      </c>
      <c r="J47" s="85">
        <v>106</v>
      </c>
      <c r="K47" s="43">
        <f t="shared" si="1"/>
        <v>106</v>
      </c>
      <c r="L47" s="89">
        <v>6</v>
      </c>
      <c r="M47" s="85">
        <v>40</v>
      </c>
      <c r="N47" s="85"/>
      <c r="O47" s="85"/>
      <c r="P47" s="85"/>
      <c r="Q47" s="85">
        <v>60</v>
      </c>
      <c r="R47" s="85"/>
      <c r="S47" s="85"/>
      <c r="T47" s="85"/>
      <c r="U47" s="85"/>
      <c r="V47" s="85"/>
      <c r="W47" s="85"/>
      <c r="X47" s="85">
        <v>300</v>
      </c>
      <c r="Y47" s="85">
        <v>28800</v>
      </c>
      <c r="Z47" s="123">
        <v>44798</v>
      </c>
      <c r="AA47" s="76" t="s">
        <v>58</v>
      </c>
      <c r="AB47" s="110">
        <v>106</v>
      </c>
      <c r="AC47" s="109">
        <v>96</v>
      </c>
      <c r="AD47" s="116">
        <v>91.622</v>
      </c>
      <c r="AE47" s="84" t="s">
        <v>680</v>
      </c>
    </row>
    <row r="48" spans="1:31" s="5" customFormat="1" ht="27" customHeight="1">
      <c r="A48" s="31">
        <v>9</v>
      </c>
      <c r="B48" s="62" t="s">
        <v>196</v>
      </c>
      <c r="C48" s="33" t="s">
        <v>37</v>
      </c>
      <c r="D48" s="63" t="s">
        <v>207</v>
      </c>
      <c r="E48" s="63" t="s">
        <v>208</v>
      </c>
      <c r="F48" s="66" t="s">
        <v>209</v>
      </c>
      <c r="G48" s="35" t="s">
        <v>210</v>
      </c>
      <c r="H48" s="36">
        <f t="shared" si="0"/>
        <v>200</v>
      </c>
      <c r="I48" s="79"/>
      <c r="J48" s="79">
        <v>200</v>
      </c>
      <c r="K48" s="36">
        <f t="shared" si="1"/>
        <v>200</v>
      </c>
      <c r="L48" s="79"/>
      <c r="M48" s="79">
        <v>100</v>
      </c>
      <c r="N48" s="79"/>
      <c r="O48" s="79"/>
      <c r="P48" s="79"/>
      <c r="Q48" s="79">
        <v>100</v>
      </c>
      <c r="R48" s="79"/>
      <c r="S48" s="79"/>
      <c r="T48" s="79"/>
      <c r="U48" s="79"/>
      <c r="V48" s="79"/>
      <c r="W48" s="79"/>
      <c r="X48" s="79">
        <v>530</v>
      </c>
      <c r="Y48" s="79"/>
      <c r="Z48" s="123">
        <v>44798</v>
      </c>
      <c r="AA48" s="76" t="s">
        <v>41</v>
      </c>
      <c r="AB48" s="104">
        <v>200</v>
      </c>
      <c r="AC48" s="103">
        <v>200</v>
      </c>
      <c r="AD48" s="104">
        <v>184.45</v>
      </c>
      <c r="AE48" s="79"/>
    </row>
    <row r="49" spans="1:31" s="5" customFormat="1" ht="27" customHeight="1">
      <c r="A49" s="31">
        <v>9</v>
      </c>
      <c r="B49" s="62" t="s">
        <v>196</v>
      </c>
      <c r="C49" s="33" t="s">
        <v>37</v>
      </c>
      <c r="D49" s="63" t="s">
        <v>211</v>
      </c>
      <c r="E49" s="63" t="s">
        <v>212</v>
      </c>
      <c r="F49" s="66" t="s">
        <v>213</v>
      </c>
      <c r="G49" s="35" t="s">
        <v>214</v>
      </c>
      <c r="H49" s="36">
        <f t="shared" si="0"/>
        <v>50.71</v>
      </c>
      <c r="I49" s="79">
        <v>0</v>
      </c>
      <c r="J49" s="79">
        <v>50.71</v>
      </c>
      <c r="K49" s="36">
        <f t="shared" si="1"/>
        <v>50.71</v>
      </c>
      <c r="L49" s="79">
        <v>50.71</v>
      </c>
      <c r="M49" s="79"/>
      <c r="N49" s="79"/>
      <c r="O49" s="79"/>
      <c r="P49" s="79"/>
      <c r="Q49" s="79"/>
      <c r="R49" s="79"/>
      <c r="S49" s="79"/>
      <c r="T49" s="79"/>
      <c r="U49" s="79"/>
      <c r="V49" s="79"/>
      <c r="W49" s="79"/>
      <c r="X49" s="79">
        <v>300</v>
      </c>
      <c r="Y49" s="79">
        <v>15213</v>
      </c>
      <c r="Z49" s="123">
        <v>44798</v>
      </c>
      <c r="AA49" s="76" t="s">
        <v>58</v>
      </c>
      <c r="AB49" s="104">
        <v>50.71</v>
      </c>
      <c r="AC49" s="103">
        <v>50.71</v>
      </c>
      <c r="AD49" s="104">
        <v>58.314</v>
      </c>
      <c r="AE49" s="63" t="s">
        <v>681</v>
      </c>
    </row>
    <row r="50" spans="1:31" s="4" customFormat="1" ht="27" customHeight="1">
      <c r="A50" s="31">
        <v>9</v>
      </c>
      <c r="B50" s="59" t="s">
        <v>196</v>
      </c>
      <c r="C50" s="33" t="s">
        <v>37</v>
      </c>
      <c r="D50" s="60" t="s">
        <v>215</v>
      </c>
      <c r="E50" s="60" t="s">
        <v>216</v>
      </c>
      <c r="F50" s="65" t="s">
        <v>217</v>
      </c>
      <c r="G50" s="47" t="s">
        <v>218</v>
      </c>
      <c r="H50" s="48">
        <f t="shared" si="0"/>
        <v>100</v>
      </c>
      <c r="I50" s="84">
        <v>0</v>
      </c>
      <c r="J50" s="84">
        <v>100</v>
      </c>
      <c r="K50" s="48">
        <f t="shared" si="1"/>
        <v>100</v>
      </c>
      <c r="L50" s="84"/>
      <c r="M50" s="84">
        <v>100</v>
      </c>
      <c r="N50" s="84"/>
      <c r="O50" s="84"/>
      <c r="P50" s="84"/>
      <c r="Q50" s="84"/>
      <c r="R50" s="84"/>
      <c r="S50" s="84"/>
      <c r="T50" s="84"/>
      <c r="U50" s="84"/>
      <c r="V50" s="84"/>
      <c r="W50" s="84"/>
      <c r="X50" s="84">
        <v>300</v>
      </c>
      <c r="Y50" s="84">
        <v>18000</v>
      </c>
      <c r="Z50" s="123">
        <v>44798</v>
      </c>
      <c r="AA50" s="76" t="s">
        <v>58</v>
      </c>
      <c r="AB50" s="110">
        <v>100</v>
      </c>
      <c r="AC50" s="109">
        <v>60</v>
      </c>
      <c r="AD50" s="116">
        <v>100.04</v>
      </c>
      <c r="AE50" s="84"/>
    </row>
    <row r="51" spans="1:32" s="6" customFormat="1" ht="43.5" customHeight="1">
      <c r="A51" s="64">
        <v>10</v>
      </c>
      <c r="B51" s="70" t="s">
        <v>220</v>
      </c>
      <c r="C51" s="33" t="s">
        <v>37</v>
      </c>
      <c r="D51" s="71" t="s">
        <v>221</v>
      </c>
      <c r="E51" s="71" t="s">
        <v>222</v>
      </c>
      <c r="F51" s="72" t="s">
        <v>223</v>
      </c>
      <c r="G51" s="73">
        <v>15178860878</v>
      </c>
      <c r="H51" s="74">
        <f t="shared" si="0"/>
        <v>80</v>
      </c>
      <c r="I51" s="90"/>
      <c r="J51" s="90">
        <v>80</v>
      </c>
      <c r="K51" s="74">
        <f t="shared" si="1"/>
        <v>395</v>
      </c>
      <c r="L51" s="90"/>
      <c r="M51" s="87">
        <v>80</v>
      </c>
      <c r="N51" s="90"/>
      <c r="O51" s="90"/>
      <c r="P51" s="90"/>
      <c r="Q51" s="90">
        <v>315</v>
      </c>
      <c r="R51" s="90"/>
      <c r="S51" s="90"/>
      <c r="T51" s="90"/>
      <c r="U51" s="90"/>
      <c r="V51" s="90"/>
      <c r="W51" s="90"/>
      <c r="X51" s="90">
        <v>300</v>
      </c>
      <c r="Y51" s="90"/>
      <c r="Z51" s="125">
        <v>44799</v>
      </c>
      <c r="AA51" s="126" t="s">
        <v>58</v>
      </c>
      <c r="AB51" s="127">
        <v>395</v>
      </c>
      <c r="AC51" s="128">
        <v>395</v>
      </c>
      <c r="AD51" s="129"/>
      <c r="AE51" s="60" t="s">
        <v>682</v>
      </c>
      <c r="AF51" s="60" t="s">
        <v>226</v>
      </c>
    </row>
    <row r="52" spans="1:32" s="1" customFormat="1" ht="53.25" customHeight="1">
      <c r="A52" s="64">
        <v>10</v>
      </c>
      <c r="B52" s="57" t="s">
        <v>220</v>
      </c>
      <c r="C52" s="58" t="s">
        <v>154</v>
      </c>
      <c r="D52" s="58" t="s">
        <v>227</v>
      </c>
      <c r="E52" s="58" t="s">
        <v>683</v>
      </c>
      <c r="F52" s="41" t="s">
        <v>229</v>
      </c>
      <c r="G52" s="42">
        <v>13648252573</v>
      </c>
      <c r="H52" s="43">
        <f t="shared" si="0"/>
        <v>187.2</v>
      </c>
      <c r="I52" s="85"/>
      <c r="J52" s="85">
        <v>187.2</v>
      </c>
      <c r="K52" s="43">
        <f t="shared" si="1"/>
        <v>187.2</v>
      </c>
      <c r="L52" s="85"/>
      <c r="M52" s="85"/>
      <c r="N52" s="85"/>
      <c r="O52" s="85"/>
      <c r="P52" s="85"/>
      <c r="Q52" s="85">
        <v>187.2</v>
      </c>
      <c r="R52" s="85"/>
      <c r="S52" s="85"/>
      <c r="T52" s="85"/>
      <c r="U52" s="85"/>
      <c r="V52" s="85"/>
      <c r="W52" s="85"/>
      <c r="X52" s="85">
        <v>300</v>
      </c>
      <c r="Y52" s="85"/>
      <c r="Z52" s="121">
        <v>44799</v>
      </c>
      <c r="AA52" s="75" t="s">
        <v>58</v>
      </c>
      <c r="AB52" s="110">
        <v>416</v>
      </c>
      <c r="AC52" s="130">
        <v>187.2</v>
      </c>
      <c r="AD52" s="110">
        <v>381.95</v>
      </c>
      <c r="AE52" s="131" t="s">
        <v>684</v>
      </c>
      <c r="AF52" s="132" t="s">
        <v>685</v>
      </c>
    </row>
    <row r="53" spans="1:32" s="1" customFormat="1" ht="48.75" customHeight="1">
      <c r="A53" s="64">
        <v>10</v>
      </c>
      <c r="B53" s="57" t="s">
        <v>220</v>
      </c>
      <c r="C53" s="58" t="s">
        <v>154</v>
      </c>
      <c r="D53" s="58" t="s">
        <v>231</v>
      </c>
      <c r="E53" s="58" t="s">
        <v>228</v>
      </c>
      <c r="F53" s="41" t="s">
        <v>232</v>
      </c>
      <c r="G53" s="42">
        <v>13628285087</v>
      </c>
      <c r="H53" s="43">
        <f t="shared" si="0"/>
        <v>1386</v>
      </c>
      <c r="I53" s="85"/>
      <c r="J53" s="85">
        <v>1386</v>
      </c>
      <c r="K53" s="43">
        <f t="shared" si="1"/>
        <v>1386</v>
      </c>
      <c r="L53" s="85"/>
      <c r="M53" s="85"/>
      <c r="N53" s="85"/>
      <c r="O53" s="85"/>
      <c r="P53" s="85"/>
      <c r="Q53" s="85">
        <v>1386</v>
      </c>
      <c r="R53" s="85"/>
      <c r="S53" s="85"/>
      <c r="T53" s="85"/>
      <c r="U53" s="85"/>
      <c r="V53" s="85"/>
      <c r="W53" s="85"/>
      <c r="X53" s="85">
        <v>300</v>
      </c>
      <c r="Y53" s="85"/>
      <c r="Z53" s="121">
        <v>44799</v>
      </c>
      <c r="AA53" s="75" t="s">
        <v>58</v>
      </c>
      <c r="AB53" s="110">
        <v>1386</v>
      </c>
      <c r="AC53" s="133" t="s">
        <v>686</v>
      </c>
      <c r="AD53" s="110">
        <v>622.758</v>
      </c>
      <c r="AE53" s="131" t="s">
        <v>684</v>
      </c>
      <c r="AF53" s="132" t="s">
        <v>687</v>
      </c>
    </row>
    <row r="54" spans="1:32" s="1" customFormat="1" ht="42.75" customHeight="1">
      <c r="A54" s="64">
        <v>10</v>
      </c>
      <c r="B54" s="57" t="s">
        <v>220</v>
      </c>
      <c r="C54" s="58" t="s">
        <v>154</v>
      </c>
      <c r="D54" s="58" t="s">
        <v>231</v>
      </c>
      <c r="E54" s="58" t="s">
        <v>228</v>
      </c>
      <c r="F54" s="41" t="s">
        <v>232</v>
      </c>
      <c r="G54" s="42">
        <v>13628285087</v>
      </c>
      <c r="H54" s="43">
        <f t="shared" si="0"/>
        <v>706</v>
      </c>
      <c r="I54" s="85"/>
      <c r="J54" s="85">
        <v>706</v>
      </c>
      <c r="K54" s="43">
        <f t="shared" si="1"/>
        <v>706</v>
      </c>
      <c r="L54" s="85">
        <v>510</v>
      </c>
      <c r="M54" s="89">
        <v>60</v>
      </c>
      <c r="N54" s="85"/>
      <c r="O54" s="85"/>
      <c r="P54" s="85"/>
      <c r="Q54" s="85">
        <v>136</v>
      </c>
      <c r="R54" s="85"/>
      <c r="S54" s="85"/>
      <c r="T54" s="85"/>
      <c r="U54" s="85"/>
      <c r="V54" s="85"/>
      <c r="W54" s="85"/>
      <c r="X54" s="85">
        <v>530</v>
      </c>
      <c r="Y54" s="85"/>
      <c r="Z54" s="121">
        <v>44799</v>
      </c>
      <c r="AA54" s="75" t="s">
        <v>41</v>
      </c>
      <c r="AB54" s="110">
        <v>706</v>
      </c>
      <c r="AC54" s="133" t="s">
        <v>688</v>
      </c>
      <c r="AD54" s="110">
        <v>683.91</v>
      </c>
      <c r="AE54" s="106" t="s">
        <v>233</v>
      </c>
      <c r="AF54" s="132" t="s">
        <v>687</v>
      </c>
    </row>
    <row r="55" spans="1:31" s="1" customFormat="1" ht="27" customHeight="1">
      <c r="A55" s="56">
        <v>11</v>
      </c>
      <c r="B55" s="57" t="s">
        <v>235</v>
      </c>
      <c r="C55" s="58" t="s">
        <v>154</v>
      </c>
      <c r="D55" s="75" t="s">
        <v>236</v>
      </c>
      <c r="E55" s="58" t="s">
        <v>237</v>
      </c>
      <c r="F55" s="41" t="s">
        <v>238</v>
      </c>
      <c r="G55" s="42" t="s">
        <v>239</v>
      </c>
      <c r="H55" s="43">
        <f t="shared" si="0"/>
        <v>250.813</v>
      </c>
      <c r="I55" s="85"/>
      <c r="J55" s="85">
        <v>250.813</v>
      </c>
      <c r="K55" s="43">
        <f t="shared" si="1"/>
        <v>250.813</v>
      </c>
      <c r="L55" s="85">
        <v>250.813</v>
      </c>
      <c r="M55" s="85"/>
      <c r="N55" s="85"/>
      <c r="O55" s="85"/>
      <c r="P55" s="85"/>
      <c r="Q55" s="85"/>
      <c r="R55" s="85"/>
      <c r="S55" s="85"/>
      <c r="T55" s="85"/>
      <c r="U55" s="85"/>
      <c r="V55" s="85"/>
      <c r="W55" s="85"/>
      <c r="X55" s="85">
        <v>530</v>
      </c>
      <c r="Y55" s="85"/>
      <c r="Z55" s="121">
        <v>44799</v>
      </c>
      <c r="AA55" s="75" t="s">
        <v>41</v>
      </c>
      <c r="AB55" s="110">
        <v>250.813</v>
      </c>
      <c r="AC55" s="134">
        <v>253.31</v>
      </c>
      <c r="AD55" s="135" t="s">
        <v>677</v>
      </c>
      <c r="AE55" s="131" t="s">
        <v>689</v>
      </c>
    </row>
    <row r="56" spans="1:31" s="1" customFormat="1" ht="38.25" customHeight="1">
      <c r="A56" s="56">
        <v>11</v>
      </c>
      <c r="B56" s="62" t="s">
        <v>235</v>
      </c>
      <c r="C56" s="33" t="s">
        <v>37</v>
      </c>
      <c r="D56" s="76" t="s">
        <v>240</v>
      </c>
      <c r="E56" s="63" t="s">
        <v>241</v>
      </c>
      <c r="F56" s="34" t="s">
        <v>242</v>
      </c>
      <c r="G56" s="35" t="s">
        <v>243</v>
      </c>
      <c r="H56" s="36">
        <f t="shared" si="0"/>
        <v>161</v>
      </c>
      <c r="I56" s="79"/>
      <c r="J56" s="79">
        <v>161</v>
      </c>
      <c r="K56" s="36">
        <f t="shared" si="1"/>
        <v>161</v>
      </c>
      <c r="L56" s="79">
        <v>10</v>
      </c>
      <c r="M56" s="79">
        <v>75</v>
      </c>
      <c r="N56" s="79"/>
      <c r="O56" s="79"/>
      <c r="P56" s="79"/>
      <c r="Q56" s="79">
        <v>76</v>
      </c>
      <c r="R56" s="79"/>
      <c r="S56" s="79"/>
      <c r="T56" s="79"/>
      <c r="U56" s="79"/>
      <c r="V56" s="79"/>
      <c r="W56" s="79"/>
      <c r="X56" s="79">
        <v>530</v>
      </c>
      <c r="Y56" s="79"/>
      <c r="Z56" s="123">
        <v>44799</v>
      </c>
      <c r="AA56" s="76" t="s">
        <v>41</v>
      </c>
      <c r="AB56" s="104">
        <v>161</v>
      </c>
      <c r="AC56" s="134">
        <v>155.85</v>
      </c>
      <c r="AD56" s="104">
        <v>154.923</v>
      </c>
      <c r="AE56" s="105"/>
    </row>
    <row r="57" spans="1:31" s="1" customFormat="1" ht="36">
      <c r="A57" s="56">
        <v>11</v>
      </c>
      <c r="B57" s="62" t="s">
        <v>235</v>
      </c>
      <c r="C57" s="33" t="s">
        <v>37</v>
      </c>
      <c r="D57" s="76" t="s">
        <v>244</v>
      </c>
      <c r="E57" s="63" t="s">
        <v>245</v>
      </c>
      <c r="F57" s="34" t="s">
        <v>246</v>
      </c>
      <c r="G57" s="35" t="s">
        <v>247</v>
      </c>
      <c r="H57" s="36">
        <f t="shared" si="0"/>
        <v>103.97</v>
      </c>
      <c r="I57" s="79"/>
      <c r="J57" s="79">
        <v>103.97</v>
      </c>
      <c r="K57" s="36">
        <f t="shared" si="1"/>
        <v>103.97</v>
      </c>
      <c r="L57" s="79">
        <v>20.5</v>
      </c>
      <c r="M57" s="79"/>
      <c r="N57" s="79"/>
      <c r="O57" s="79"/>
      <c r="P57" s="79"/>
      <c r="Q57" s="79">
        <v>83.47</v>
      </c>
      <c r="R57" s="79"/>
      <c r="S57" s="79"/>
      <c r="T57" s="79"/>
      <c r="U57" s="79"/>
      <c r="V57" s="79"/>
      <c r="W57" s="79"/>
      <c r="X57" s="79">
        <v>530</v>
      </c>
      <c r="Y57" s="79"/>
      <c r="Z57" s="123">
        <v>44799</v>
      </c>
      <c r="AA57" s="76" t="s">
        <v>41</v>
      </c>
      <c r="AB57" s="104">
        <v>103.97</v>
      </c>
      <c r="AC57" s="134">
        <v>99.97</v>
      </c>
      <c r="AD57" s="104">
        <v>101.669</v>
      </c>
      <c r="AE57" s="106" t="s">
        <v>690</v>
      </c>
    </row>
    <row r="58" spans="1:31" s="1" customFormat="1" ht="27" customHeight="1">
      <c r="A58" s="56">
        <v>11</v>
      </c>
      <c r="B58" s="62" t="s">
        <v>235</v>
      </c>
      <c r="C58" s="33" t="s">
        <v>37</v>
      </c>
      <c r="D58" s="63" t="s">
        <v>249</v>
      </c>
      <c r="E58" s="63" t="s">
        <v>250</v>
      </c>
      <c r="F58" s="34" t="s">
        <v>251</v>
      </c>
      <c r="G58" s="35" t="s">
        <v>252</v>
      </c>
      <c r="H58" s="36">
        <f t="shared" si="0"/>
        <v>50</v>
      </c>
      <c r="I58" s="79"/>
      <c r="J58" s="79">
        <v>50</v>
      </c>
      <c r="K58" s="36">
        <f t="shared" si="1"/>
        <v>50</v>
      </c>
      <c r="L58" s="79"/>
      <c r="M58" s="79">
        <v>50</v>
      </c>
      <c r="N58" s="79"/>
      <c r="O58" s="79"/>
      <c r="P58" s="79"/>
      <c r="Q58" s="79"/>
      <c r="R58" s="79"/>
      <c r="S58" s="79"/>
      <c r="T58" s="79"/>
      <c r="U58" s="79"/>
      <c r="V58" s="79"/>
      <c r="W58" s="79"/>
      <c r="X58" s="79">
        <v>530</v>
      </c>
      <c r="Y58" s="79"/>
      <c r="Z58" s="123">
        <v>44799</v>
      </c>
      <c r="AA58" s="76" t="s">
        <v>41</v>
      </c>
      <c r="AB58" s="104">
        <v>50</v>
      </c>
      <c r="AC58" s="109">
        <v>50</v>
      </c>
      <c r="AD58" s="104">
        <v>51.853</v>
      </c>
      <c r="AE58" s="131" t="s">
        <v>691</v>
      </c>
    </row>
    <row r="59" spans="1:31" s="1" customFormat="1" ht="49.5">
      <c r="A59" s="31">
        <v>12</v>
      </c>
      <c r="B59" s="62" t="s">
        <v>253</v>
      </c>
      <c r="C59" s="33" t="s">
        <v>37</v>
      </c>
      <c r="D59" s="63" t="s">
        <v>254</v>
      </c>
      <c r="E59" s="77" t="s">
        <v>255</v>
      </c>
      <c r="F59" s="381" t="s">
        <v>256</v>
      </c>
      <c r="G59" s="79">
        <v>18717085135</v>
      </c>
      <c r="H59" s="36">
        <f t="shared" si="0"/>
        <v>295.5</v>
      </c>
      <c r="I59" s="79"/>
      <c r="J59" s="79">
        <v>295.5</v>
      </c>
      <c r="K59" s="36">
        <f t="shared" si="1"/>
        <v>295.5</v>
      </c>
      <c r="L59" s="79">
        <v>295.5</v>
      </c>
      <c r="M59" s="79"/>
      <c r="N59" s="79"/>
      <c r="O59" s="79"/>
      <c r="P59" s="79"/>
      <c r="Q59" s="79"/>
      <c r="R59" s="79"/>
      <c r="S59" s="79"/>
      <c r="T59" s="79"/>
      <c r="U59" s="79"/>
      <c r="V59" s="79"/>
      <c r="W59" s="79"/>
      <c r="X59" s="79">
        <v>530</v>
      </c>
      <c r="Y59" s="79"/>
      <c r="Z59" s="123">
        <v>44799</v>
      </c>
      <c r="AA59" s="76" t="s">
        <v>41</v>
      </c>
      <c r="AB59" s="104">
        <v>295.5</v>
      </c>
      <c r="AC59" s="109">
        <v>295.5</v>
      </c>
      <c r="AD59" s="104">
        <v>252.137</v>
      </c>
      <c r="AE59" s="106" t="s">
        <v>692</v>
      </c>
    </row>
    <row r="60" spans="1:32" s="5" customFormat="1" ht="27" customHeight="1">
      <c r="A60" s="31">
        <v>13</v>
      </c>
      <c r="B60" s="62" t="s">
        <v>258</v>
      </c>
      <c r="C60" s="33" t="s">
        <v>37</v>
      </c>
      <c r="D60" s="63" t="s">
        <v>259</v>
      </c>
      <c r="E60" s="63" t="s">
        <v>260</v>
      </c>
      <c r="F60" s="66" t="s">
        <v>261</v>
      </c>
      <c r="G60" s="35">
        <v>13638217120</v>
      </c>
      <c r="H60" s="36">
        <f t="shared" si="0"/>
        <v>53.41</v>
      </c>
      <c r="I60" s="79"/>
      <c r="J60" s="79">
        <v>53.41</v>
      </c>
      <c r="K60" s="36">
        <f t="shared" si="1"/>
        <v>53.41</v>
      </c>
      <c r="L60" s="79">
        <v>53.41</v>
      </c>
      <c r="M60" s="79"/>
      <c r="N60" s="79"/>
      <c r="O60" s="79"/>
      <c r="P60" s="79"/>
      <c r="Q60" s="79"/>
      <c r="R60" s="79"/>
      <c r="S60" s="79"/>
      <c r="T60" s="79"/>
      <c r="U60" s="79"/>
      <c r="V60" s="79"/>
      <c r="W60" s="79"/>
      <c r="X60" s="79">
        <v>530</v>
      </c>
      <c r="Y60" s="79">
        <v>12284.3</v>
      </c>
      <c r="Z60" s="101">
        <v>44800</v>
      </c>
      <c r="AA60" s="76" t="s">
        <v>41</v>
      </c>
      <c r="AB60" s="104">
        <v>53.41</v>
      </c>
      <c r="AC60" s="109">
        <v>53.41</v>
      </c>
      <c r="AD60" s="104">
        <v>53.747</v>
      </c>
      <c r="AE60" s="63" t="s">
        <v>693</v>
      </c>
      <c r="AF60" s="136"/>
    </row>
    <row r="61" spans="1:31" s="5" customFormat="1" ht="27" customHeight="1">
      <c r="A61" s="31">
        <v>13</v>
      </c>
      <c r="B61" s="62" t="s">
        <v>258</v>
      </c>
      <c r="C61" s="33" t="s">
        <v>37</v>
      </c>
      <c r="D61" s="63" t="s">
        <v>263</v>
      </c>
      <c r="E61" s="63" t="s">
        <v>264</v>
      </c>
      <c r="F61" s="66" t="s">
        <v>265</v>
      </c>
      <c r="G61" s="35">
        <v>13594978582</v>
      </c>
      <c r="H61" s="36">
        <f t="shared" si="0"/>
        <v>58</v>
      </c>
      <c r="I61" s="79">
        <v>5</v>
      </c>
      <c r="J61" s="79">
        <v>53</v>
      </c>
      <c r="K61" s="36">
        <f t="shared" si="1"/>
        <v>58</v>
      </c>
      <c r="L61" s="79"/>
      <c r="M61" s="79">
        <v>29</v>
      </c>
      <c r="N61" s="79"/>
      <c r="O61" s="79"/>
      <c r="P61" s="79"/>
      <c r="Q61" s="79">
        <v>29</v>
      </c>
      <c r="R61" s="79"/>
      <c r="S61" s="79"/>
      <c r="T61" s="79"/>
      <c r="U61" s="79"/>
      <c r="V61" s="79"/>
      <c r="W61" s="79"/>
      <c r="X61" s="79">
        <v>530</v>
      </c>
      <c r="Y61" s="79">
        <v>13340</v>
      </c>
      <c r="Z61" s="101">
        <v>44800</v>
      </c>
      <c r="AA61" s="76" t="s">
        <v>41</v>
      </c>
      <c r="AB61" s="104">
        <v>58</v>
      </c>
      <c r="AC61" s="109">
        <v>58</v>
      </c>
      <c r="AD61" s="104">
        <v>58.28</v>
      </c>
      <c r="AE61" s="79"/>
    </row>
    <row r="62" spans="1:31" s="2" customFormat="1" ht="42.75" customHeight="1">
      <c r="A62" s="56">
        <v>14</v>
      </c>
      <c r="B62" s="57" t="s">
        <v>267</v>
      </c>
      <c r="C62" s="58" t="s">
        <v>37</v>
      </c>
      <c r="D62" s="58" t="s">
        <v>268</v>
      </c>
      <c r="E62" s="58" t="s">
        <v>269</v>
      </c>
      <c r="F62" s="379" t="s">
        <v>270</v>
      </c>
      <c r="G62" s="42">
        <v>13896414776</v>
      </c>
      <c r="H62" s="43">
        <f t="shared" si="0"/>
        <v>83.56</v>
      </c>
      <c r="I62" s="85">
        <v>3.12</v>
      </c>
      <c r="J62" s="85">
        <v>80.44</v>
      </c>
      <c r="K62" s="43">
        <f t="shared" si="1"/>
        <v>60</v>
      </c>
      <c r="L62" s="85"/>
      <c r="M62" s="85">
        <v>60</v>
      </c>
      <c r="N62" s="85"/>
      <c r="O62" s="85"/>
      <c r="P62" s="85"/>
      <c r="Q62" s="85"/>
      <c r="R62" s="85"/>
      <c r="S62" s="85"/>
      <c r="T62" s="85"/>
      <c r="U62" s="85"/>
      <c r="V62" s="85"/>
      <c r="W62" s="85"/>
      <c r="X62" s="85">
        <v>530</v>
      </c>
      <c r="Y62" s="85">
        <v>13800</v>
      </c>
      <c r="Z62" s="107">
        <v>44800</v>
      </c>
      <c r="AA62" s="75" t="s">
        <v>41</v>
      </c>
      <c r="AB62" s="110">
        <v>60</v>
      </c>
      <c r="AC62" s="109">
        <v>60</v>
      </c>
      <c r="AD62" s="110">
        <v>66.547</v>
      </c>
      <c r="AE62" s="122"/>
    </row>
    <row r="63" spans="1:31" s="5" customFormat="1" ht="27" customHeight="1">
      <c r="A63" s="31">
        <v>15</v>
      </c>
      <c r="B63" s="62" t="s">
        <v>271</v>
      </c>
      <c r="C63" s="33" t="s">
        <v>37</v>
      </c>
      <c r="D63" s="63" t="s">
        <v>272</v>
      </c>
      <c r="E63" s="63" t="s">
        <v>273</v>
      </c>
      <c r="F63" s="382" t="s">
        <v>274</v>
      </c>
      <c r="G63" s="35">
        <v>17784392874</v>
      </c>
      <c r="H63" s="36">
        <f aca="true" t="shared" si="4" ref="H63:H71">SUM(I63:J63)</f>
        <v>55.6</v>
      </c>
      <c r="I63" s="79">
        <v>6</v>
      </c>
      <c r="J63" s="79">
        <v>49.6</v>
      </c>
      <c r="K63" s="36">
        <f aca="true" t="shared" si="5" ref="K63:K71">SUM(L63:W63)</f>
        <v>55.6</v>
      </c>
      <c r="L63" s="79">
        <v>55.6</v>
      </c>
      <c r="M63" s="79"/>
      <c r="N63" s="79"/>
      <c r="O63" s="79"/>
      <c r="P63" s="79"/>
      <c r="Q63" s="79"/>
      <c r="R63" s="79"/>
      <c r="S63" s="79"/>
      <c r="T63" s="79"/>
      <c r="U63" s="79"/>
      <c r="V63" s="79"/>
      <c r="W63" s="79"/>
      <c r="X63" s="79">
        <v>530</v>
      </c>
      <c r="Y63" s="79"/>
      <c r="Z63" s="101">
        <v>44800</v>
      </c>
      <c r="AA63" s="76" t="s">
        <v>41</v>
      </c>
      <c r="AB63" s="104">
        <v>55.6</v>
      </c>
      <c r="AC63" s="130">
        <v>56</v>
      </c>
      <c r="AD63" s="137" t="s">
        <v>677</v>
      </c>
      <c r="AE63" s="79"/>
    </row>
    <row r="64" spans="1:31" s="7" customFormat="1" ht="27" customHeight="1">
      <c r="A64" s="56">
        <v>16</v>
      </c>
      <c r="B64" s="57" t="s">
        <v>275</v>
      </c>
      <c r="C64" s="58" t="s">
        <v>37</v>
      </c>
      <c r="D64" s="58" t="s">
        <v>276</v>
      </c>
      <c r="E64" s="81" t="s">
        <v>277</v>
      </c>
      <c r="F64" s="379" t="s">
        <v>278</v>
      </c>
      <c r="G64" s="41">
        <v>15320976939</v>
      </c>
      <c r="H64" s="43">
        <f t="shared" si="4"/>
        <v>115.25</v>
      </c>
      <c r="I64" s="85">
        <v>1.78</v>
      </c>
      <c r="J64" s="85">
        <v>113.47</v>
      </c>
      <c r="K64" s="43">
        <f t="shared" si="5"/>
        <v>115.25</v>
      </c>
      <c r="L64" s="85">
        <v>105.25</v>
      </c>
      <c r="M64" s="85">
        <v>10</v>
      </c>
      <c r="N64" s="85"/>
      <c r="O64" s="85"/>
      <c r="P64" s="85"/>
      <c r="Q64" s="85"/>
      <c r="R64" s="85"/>
      <c r="S64" s="85"/>
      <c r="T64" s="85"/>
      <c r="U64" s="85"/>
      <c r="V64" s="85"/>
      <c r="W64" s="85"/>
      <c r="X64" s="85">
        <v>530</v>
      </c>
      <c r="Y64" s="138"/>
      <c r="Z64" s="121">
        <v>44800</v>
      </c>
      <c r="AA64" s="75" t="s">
        <v>41</v>
      </c>
      <c r="AB64" s="110">
        <v>115.25</v>
      </c>
      <c r="AC64" s="130">
        <v>115.25</v>
      </c>
      <c r="AD64" s="110">
        <v>126.032</v>
      </c>
      <c r="AE64" s="139"/>
    </row>
    <row r="65" spans="1:31" s="5" customFormat="1" ht="27" customHeight="1">
      <c r="A65" s="31">
        <v>17</v>
      </c>
      <c r="B65" s="62" t="s">
        <v>279</v>
      </c>
      <c r="C65" s="33" t="s">
        <v>37</v>
      </c>
      <c r="D65" s="63" t="s">
        <v>280</v>
      </c>
      <c r="E65" s="63" t="s">
        <v>281</v>
      </c>
      <c r="F65" s="66" t="s">
        <v>282</v>
      </c>
      <c r="G65" s="35" t="s">
        <v>283</v>
      </c>
      <c r="H65" s="36">
        <f t="shared" si="4"/>
        <v>81.3</v>
      </c>
      <c r="I65" s="79"/>
      <c r="J65" s="79">
        <v>81.3</v>
      </c>
      <c r="K65" s="36">
        <f t="shared" si="5"/>
        <v>81.3</v>
      </c>
      <c r="L65" s="79"/>
      <c r="M65" s="79"/>
      <c r="N65" s="79"/>
      <c r="O65" s="79"/>
      <c r="P65" s="79"/>
      <c r="Q65" s="79">
        <v>81.3</v>
      </c>
      <c r="R65" s="79"/>
      <c r="S65" s="79"/>
      <c r="T65" s="79"/>
      <c r="U65" s="79"/>
      <c r="V65" s="79"/>
      <c r="W65" s="79"/>
      <c r="X65" s="79">
        <v>530</v>
      </c>
      <c r="Y65" s="79">
        <v>43089</v>
      </c>
      <c r="Z65" s="101">
        <v>44800</v>
      </c>
      <c r="AA65" s="76" t="s">
        <v>41</v>
      </c>
      <c r="AB65" s="104">
        <v>81.3</v>
      </c>
      <c r="AC65" s="103">
        <v>81.3</v>
      </c>
      <c r="AD65" s="104">
        <v>77.446</v>
      </c>
      <c r="AE65" s="79"/>
    </row>
    <row r="66" spans="1:31" s="5" customFormat="1" ht="27" customHeight="1">
      <c r="A66" s="31">
        <v>17</v>
      </c>
      <c r="B66" s="62" t="s">
        <v>279</v>
      </c>
      <c r="C66" s="33" t="s">
        <v>37</v>
      </c>
      <c r="D66" s="63" t="s">
        <v>284</v>
      </c>
      <c r="E66" s="63" t="s">
        <v>281</v>
      </c>
      <c r="F66" s="66" t="s">
        <v>286</v>
      </c>
      <c r="G66" s="35" t="s">
        <v>287</v>
      </c>
      <c r="H66" s="36">
        <f t="shared" si="4"/>
        <v>135.13</v>
      </c>
      <c r="I66" s="79"/>
      <c r="J66" s="79">
        <v>135.13</v>
      </c>
      <c r="K66" s="36">
        <f t="shared" si="5"/>
        <v>135.13</v>
      </c>
      <c r="L66" s="79">
        <v>135.13</v>
      </c>
      <c r="M66" s="79"/>
      <c r="N66" s="79"/>
      <c r="O66" s="79"/>
      <c r="P66" s="79"/>
      <c r="Q66" s="79"/>
      <c r="R66" s="79"/>
      <c r="S66" s="79"/>
      <c r="T66" s="79"/>
      <c r="U66" s="79"/>
      <c r="V66" s="79"/>
      <c r="W66" s="79"/>
      <c r="X66" s="79">
        <v>530</v>
      </c>
      <c r="Y66" s="79">
        <v>71603</v>
      </c>
      <c r="Z66" s="101">
        <v>44800</v>
      </c>
      <c r="AA66" s="76" t="s">
        <v>41</v>
      </c>
      <c r="AB66" s="104">
        <v>135.13</v>
      </c>
      <c r="AC66" s="103">
        <v>135.1</v>
      </c>
      <c r="AD66" s="104">
        <v>123.433</v>
      </c>
      <c r="AE66" s="79"/>
    </row>
    <row r="67" spans="1:31" s="5" customFormat="1" ht="24">
      <c r="A67" s="31">
        <v>18</v>
      </c>
      <c r="B67" s="62" t="s">
        <v>288</v>
      </c>
      <c r="C67" s="33" t="s">
        <v>37</v>
      </c>
      <c r="D67" s="140" t="s">
        <v>289</v>
      </c>
      <c r="E67" s="140" t="s">
        <v>290</v>
      </c>
      <c r="F67" s="382" t="s">
        <v>291</v>
      </c>
      <c r="G67" s="35">
        <v>13310296662</v>
      </c>
      <c r="H67" s="141">
        <f t="shared" si="4"/>
        <v>320</v>
      </c>
      <c r="I67" s="79"/>
      <c r="J67" s="31">
        <v>320</v>
      </c>
      <c r="K67" s="36">
        <f t="shared" si="5"/>
        <v>320</v>
      </c>
      <c r="L67" s="79"/>
      <c r="M67" s="79"/>
      <c r="N67" s="79"/>
      <c r="O67" s="79"/>
      <c r="P67" s="79"/>
      <c r="Q67" s="31">
        <v>320</v>
      </c>
      <c r="R67" s="79"/>
      <c r="S67" s="79"/>
      <c r="T67" s="79"/>
      <c r="U67" s="79"/>
      <c r="V67" s="79"/>
      <c r="W67" s="79"/>
      <c r="X67" s="31">
        <v>300</v>
      </c>
      <c r="Y67" s="31">
        <v>96000</v>
      </c>
      <c r="Z67" s="101">
        <v>44800</v>
      </c>
      <c r="AA67" s="76" t="s">
        <v>58</v>
      </c>
      <c r="AB67" s="104">
        <v>320</v>
      </c>
      <c r="AC67" s="103">
        <v>320</v>
      </c>
      <c r="AD67" s="104">
        <v>320.36</v>
      </c>
      <c r="AE67" s="63" t="s">
        <v>694</v>
      </c>
    </row>
    <row r="68" spans="1:31" s="5" customFormat="1" ht="27" customHeight="1">
      <c r="A68" s="31">
        <v>18</v>
      </c>
      <c r="B68" s="62" t="s">
        <v>288</v>
      </c>
      <c r="C68" s="33" t="s">
        <v>37</v>
      </c>
      <c r="D68" s="63" t="s">
        <v>293</v>
      </c>
      <c r="E68" s="63" t="s">
        <v>294</v>
      </c>
      <c r="F68" s="66" t="s">
        <v>295</v>
      </c>
      <c r="G68" s="35" t="s">
        <v>296</v>
      </c>
      <c r="H68" s="36">
        <f t="shared" si="4"/>
        <v>329.448</v>
      </c>
      <c r="I68" s="79"/>
      <c r="J68" s="79">
        <v>329.448</v>
      </c>
      <c r="K68" s="36">
        <f t="shared" si="5"/>
        <v>329.448</v>
      </c>
      <c r="L68" s="79"/>
      <c r="M68" s="79">
        <v>129.448</v>
      </c>
      <c r="N68" s="79"/>
      <c r="O68" s="79"/>
      <c r="P68" s="79"/>
      <c r="Q68" s="79">
        <v>200</v>
      </c>
      <c r="R68" s="79"/>
      <c r="S68" s="79"/>
      <c r="T68" s="79"/>
      <c r="U68" s="79"/>
      <c r="V68" s="79"/>
      <c r="W68" s="79"/>
      <c r="X68" s="79">
        <v>530</v>
      </c>
      <c r="Y68" s="79">
        <v>174608</v>
      </c>
      <c r="Z68" s="101">
        <v>44800</v>
      </c>
      <c r="AA68" s="76" t="s">
        <v>41</v>
      </c>
      <c r="AB68" s="104">
        <v>329.448</v>
      </c>
      <c r="AC68" s="103">
        <v>329.45</v>
      </c>
      <c r="AD68" s="104">
        <v>333.215</v>
      </c>
      <c r="AE68" s="79"/>
    </row>
    <row r="69" spans="1:31" s="5" customFormat="1" ht="27" customHeight="1">
      <c r="A69" s="31">
        <v>18</v>
      </c>
      <c r="B69" s="62" t="s">
        <v>288</v>
      </c>
      <c r="C69" s="33" t="s">
        <v>37</v>
      </c>
      <c r="D69" s="63" t="s">
        <v>298</v>
      </c>
      <c r="E69" s="63" t="s">
        <v>299</v>
      </c>
      <c r="F69" s="66" t="s">
        <v>300</v>
      </c>
      <c r="G69" s="35" t="s">
        <v>301</v>
      </c>
      <c r="H69" s="36">
        <f t="shared" si="4"/>
        <v>152.36</v>
      </c>
      <c r="I69" s="79"/>
      <c r="J69" s="79">
        <v>152.36</v>
      </c>
      <c r="K69" s="36">
        <f t="shared" si="5"/>
        <v>152.36</v>
      </c>
      <c r="L69" s="79">
        <v>152.36</v>
      </c>
      <c r="M69" s="79"/>
      <c r="N69" s="79"/>
      <c r="O69" s="79"/>
      <c r="P69" s="79"/>
      <c r="Q69" s="79"/>
      <c r="R69" s="79"/>
      <c r="S69" s="79"/>
      <c r="T69" s="79"/>
      <c r="U69" s="79"/>
      <c r="V69" s="79"/>
      <c r="W69" s="79"/>
      <c r="X69" s="79">
        <v>530</v>
      </c>
      <c r="Y69" s="79">
        <v>80750</v>
      </c>
      <c r="Z69" s="101">
        <v>44800</v>
      </c>
      <c r="AA69" s="76" t="s">
        <v>41</v>
      </c>
      <c r="AB69" s="104">
        <v>152.36</v>
      </c>
      <c r="AC69" s="103">
        <v>152.36</v>
      </c>
      <c r="AD69" s="104">
        <v>152.61</v>
      </c>
      <c r="AE69" s="63" t="s">
        <v>695</v>
      </c>
    </row>
    <row r="70" spans="1:32" s="1" customFormat="1" ht="24.75">
      <c r="A70" s="56">
        <v>19</v>
      </c>
      <c r="B70" s="57" t="s">
        <v>303</v>
      </c>
      <c r="C70" s="58" t="s">
        <v>154</v>
      </c>
      <c r="D70" s="58" t="s">
        <v>304</v>
      </c>
      <c r="E70" s="58" t="s">
        <v>305</v>
      </c>
      <c r="F70" s="379" t="s">
        <v>306</v>
      </c>
      <c r="G70" s="42">
        <v>13594946181</v>
      </c>
      <c r="H70" s="43">
        <f t="shared" si="4"/>
        <v>300</v>
      </c>
      <c r="I70" s="85"/>
      <c r="J70" s="85">
        <v>300</v>
      </c>
      <c r="K70" s="43">
        <f t="shared" si="5"/>
        <v>300</v>
      </c>
      <c r="L70" s="85"/>
      <c r="M70" s="85"/>
      <c r="N70" s="85"/>
      <c r="O70" s="85"/>
      <c r="P70" s="85"/>
      <c r="Q70" s="85">
        <v>300</v>
      </c>
      <c r="R70" s="85"/>
      <c r="S70" s="85"/>
      <c r="T70" s="85"/>
      <c r="U70" s="85"/>
      <c r="V70" s="85"/>
      <c r="W70" s="85"/>
      <c r="X70" s="85">
        <v>300</v>
      </c>
      <c r="Y70" s="85"/>
      <c r="Z70" s="107">
        <v>44801</v>
      </c>
      <c r="AA70" s="75" t="s">
        <v>58</v>
      </c>
      <c r="AB70" s="110">
        <v>300</v>
      </c>
      <c r="AC70" s="156">
        <v>300</v>
      </c>
      <c r="AD70" s="135">
        <v>311.709</v>
      </c>
      <c r="AE70" s="105" t="s">
        <v>696</v>
      </c>
      <c r="AF70" s="2">
        <f>Q70*0.4</f>
        <v>120</v>
      </c>
    </row>
    <row r="71" spans="1:32" s="1" customFormat="1" ht="51.75" customHeight="1">
      <c r="A71" s="56">
        <v>19</v>
      </c>
      <c r="B71" s="57" t="s">
        <v>303</v>
      </c>
      <c r="C71" s="58" t="s">
        <v>154</v>
      </c>
      <c r="D71" s="58" t="s">
        <v>309</v>
      </c>
      <c r="E71" s="58" t="s">
        <v>305</v>
      </c>
      <c r="F71" s="41" t="s">
        <v>310</v>
      </c>
      <c r="G71" s="42">
        <v>15025772999</v>
      </c>
      <c r="H71" s="43">
        <f t="shared" si="4"/>
        <v>626.8</v>
      </c>
      <c r="I71" s="85"/>
      <c r="J71" s="85">
        <v>626.8</v>
      </c>
      <c r="K71" s="43">
        <f t="shared" si="5"/>
        <v>626.8</v>
      </c>
      <c r="L71" s="85"/>
      <c r="M71" s="85"/>
      <c r="N71" s="85"/>
      <c r="O71" s="85"/>
      <c r="P71" s="85"/>
      <c r="Q71" s="85">
        <v>626.8</v>
      </c>
      <c r="R71" s="85"/>
      <c r="S71" s="85"/>
      <c r="T71" s="85"/>
      <c r="U71" s="85"/>
      <c r="V71" s="85"/>
      <c r="W71" s="85"/>
      <c r="X71" s="85">
        <v>300</v>
      </c>
      <c r="Y71" s="85"/>
      <c r="Z71" s="107">
        <v>44801</v>
      </c>
      <c r="AA71" s="75" t="s">
        <v>58</v>
      </c>
      <c r="AB71" s="110">
        <v>626.8</v>
      </c>
      <c r="AC71" s="109">
        <v>626.8</v>
      </c>
      <c r="AD71" s="110">
        <v>563.448</v>
      </c>
      <c r="AE71" s="105" t="s">
        <v>696</v>
      </c>
      <c r="AF71" s="2">
        <f>Q71*0.4</f>
        <v>250.72</v>
      </c>
    </row>
    <row r="72" spans="1:31" s="8" customFormat="1" ht="27" customHeight="1">
      <c r="A72" s="26"/>
      <c r="B72" s="142"/>
      <c r="C72" s="143"/>
      <c r="D72" s="143"/>
      <c r="E72" s="144"/>
      <c r="F72" s="28"/>
      <c r="G72" s="28"/>
      <c r="H72" s="145"/>
      <c r="I72" s="27"/>
      <c r="J72" s="27"/>
      <c r="K72" s="145"/>
      <c r="L72" s="27"/>
      <c r="M72" s="27"/>
      <c r="N72" s="27"/>
      <c r="O72" s="27"/>
      <c r="P72" s="27"/>
      <c r="Q72" s="27"/>
      <c r="R72" s="27"/>
      <c r="S72" s="27"/>
      <c r="T72" s="27"/>
      <c r="U72" s="27"/>
      <c r="V72" s="27"/>
      <c r="W72" s="27"/>
      <c r="X72" s="27"/>
      <c r="Y72" s="157"/>
      <c r="Z72" s="22"/>
      <c r="AA72" s="26"/>
      <c r="AB72" s="158"/>
      <c r="AC72" s="159"/>
      <c r="AD72" s="158"/>
      <c r="AE72" s="160"/>
    </row>
    <row r="73" spans="1:31" s="8" customFormat="1" ht="27" customHeight="1">
      <c r="A73" s="26"/>
      <c r="B73" s="146" t="s">
        <v>312</v>
      </c>
      <c r="C73" s="147"/>
      <c r="D73" s="147"/>
      <c r="E73" s="148"/>
      <c r="F73" s="28"/>
      <c r="G73" s="28"/>
      <c r="H73" s="145">
        <f aca="true" t="shared" si="6" ref="H73:M73">SUM(H6:H71)</f>
        <v>14841.988000000001</v>
      </c>
      <c r="I73" s="154">
        <f t="shared" si="6"/>
        <v>99.04</v>
      </c>
      <c r="J73" s="154">
        <f t="shared" si="6"/>
        <v>14742.947999999999</v>
      </c>
      <c r="K73" s="145">
        <f t="shared" si="6"/>
        <v>15046.689999999999</v>
      </c>
      <c r="L73" s="154">
        <f t="shared" si="6"/>
        <v>6372.332</v>
      </c>
      <c r="M73" s="154">
        <f t="shared" si="6"/>
        <v>3093.308</v>
      </c>
      <c r="N73" s="154"/>
      <c r="O73" s="154">
        <f>SUM(O6:O71)</f>
        <v>153.19</v>
      </c>
      <c r="P73" s="154"/>
      <c r="Q73" s="154">
        <f>SUM(Q6:Q71)</f>
        <v>4644.7699999999995</v>
      </c>
      <c r="R73" s="154"/>
      <c r="S73" s="154"/>
      <c r="T73" s="154">
        <f>SUM(T6:T71)</f>
        <v>783.0899999999999</v>
      </c>
      <c r="U73" s="154"/>
      <c r="V73" s="154"/>
      <c r="W73" s="154"/>
      <c r="X73" s="27"/>
      <c r="Y73" s="157"/>
      <c r="Z73" s="22"/>
      <c r="AA73" s="26"/>
      <c r="AB73" s="161"/>
      <c r="AC73" s="159"/>
      <c r="AD73" s="158"/>
      <c r="AE73" s="160"/>
    </row>
    <row r="74" ht="15.75">
      <c r="C74" s="149" t="s">
        <v>313</v>
      </c>
    </row>
    <row r="75" spans="1:25" ht="15.75">
      <c r="A75" s="150" t="s">
        <v>314</v>
      </c>
      <c r="D75" s="149"/>
      <c r="E75" s="151"/>
      <c r="F75" s="152"/>
      <c r="G75" s="152"/>
      <c r="H75" s="153"/>
      <c r="I75" s="149"/>
      <c r="J75" s="149"/>
      <c r="K75" s="153"/>
      <c r="L75" s="149"/>
      <c r="M75" s="149"/>
      <c r="N75" s="149"/>
      <c r="O75" s="155" t="s">
        <v>315</v>
      </c>
      <c r="P75" s="149"/>
      <c r="Q75" s="149"/>
      <c r="R75" s="149"/>
      <c r="S75" s="149"/>
      <c r="T75" s="149"/>
      <c r="W75" s="149"/>
      <c r="X75" s="151"/>
      <c r="Y75" s="151"/>
    </row>
  </sheetData>
  <sheetProtection/>
  <mergeCells count="20">
    <mergeCell ref="A1:B1"/>
    <mergeCell ref="A3:Y3"/>
    <mergeCell ref="H4:J4"/>
    <mergeCell ref="K4:W4"/>
    <mergeCell ref="B73:E73"/>
    <mergeCell ref="A4:A5"/>
    <mergeCell ref="B4:B5"/>
    <mergeCell ref="C4:C5"/>
    <mergeCell ref="D4:D5"/>
    <mergeCell ref="E4:E5"/>
    <mergeCell ref="F4:F5"/>
    <mergeCell ref="G4:G5"/>
    <mergeCell ref="X4:X5"/>
    <mergeCell ref="Y4:Y5"/>
    <mergeCell ref="Z4:Z5"/>
    <mergeCell ref="AA4:AA5"/>
    <mergeCell ref="AB4:AB5"/>
    <mergeCell ref="AC4:AC5"/>
    <mergeCell ref="AD4:AD5"/>
    <mergeCell ref="AE4:AE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彭雪峰</cp:lastModifiedBy>
  <cp:lastPrinted>2022-11-01T08:15:00Z</cp:lastPrinted>
  <dcterms:created xsi:type="dcterms:W3CDTF">2022-07-19T03:48:00Z</dcterms:created>
  <dcterms:modified xsi:type="dcterms:W3CDTF">2024-03-19T02:25:23Z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867B10D059384F55801068014F9FDB1C</vt:lpwstr>
  </property>
  <property fmtid="{D5CDD505-2E9C-101B-9397-08002B2CF9AE}" pid="4" name="KSOProductBuildV">
    <vt:lpwstr>2052-10.8.2.6666</vt:lpwstr>
  </property>
  <property fmtid="{D5CDD505-2E9C-101B-9397-08002B2CF9AE}" pid="5" name="KSOReadingLayo">
    <vt:bool>true</vt:bool>
  </property>
</Properties>
</file>